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8980" yWindow="660" windowWidth="34420" windowHeight="24080" tabRatio="500"/>
  </bookViews>
  <sheets>
    <sheet name="Benthic" sheetId="2" r:id="rId1"/>
    <sheet name="Moorings" sheetId="3" r:id="rId2"/>
    <sheet name="Sheet1" sheetId="1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1" i="1" l="1"/>
  <c r="N62" i="1"/>
  <c r="N60" i="1"/>
  <c r="N59" i="1"/>
  <c r="N58" i="1"/>
  <c r="C4" i="1"/>
  <c r="D5" i="1"/>
  <c r="C5" i="1"/>
  <c r="C6" i="1"/>
  <c r="D7" i="1"/>
  <c r="C7" i="1"/>
  <c r="C8" i="1"/>
  <c r="D9" i="1"/>
  <c r="C9" i="1"/>
  <c r="C10" i="1"/>
  <c r="D11" i="1"/>
  <c r="C11" i="1"/>
  <c r="C12" i="1"/>
  <c r="D13" i="1"/>
  <c r="C13" i="1"/>
  <c r="C14" i="1"/>
  <c r="D15" i="1"/>
  <c r="C15" i="1"/>
  <c r="S20" i="1"/>
  <c r="T20" i="1"/>
  <c r="S21" i="1"/>
  <c r="N49" i="1"/>
  <c r="N50" i="1"/>
  <c r="O51" i="1"/>
  <c r="N51" i="1"/>
  <c r="N52" i="1"/>
  <c r="O53" i="1"/>
  <c r="N53" i="1"/>
  <c r="N54" i="1"/>
  <c r="O55" i="1"/>
  <c r="N55" i="1"/>
  <c r="N56" i="1"/>
  <c r="O57" i="1"/>
  <c r="N57" i="1"/>
  <c r="O61" i="1"/>
  <c r="I57" i="1"/>
</calcChain>
</file>

<file path=xl/sharedStrings.xml><?xml version="1.0" encoding="utf-8"?>
<sst xmlns="http://schemas.openxmlformats.org/spreadsheetml/2006/main" count="169" uniqueCount="50">
  <si>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</si>
  <si>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</si>
  <si>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</si>
  <si>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</si>
  <si>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</si>
  <si>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</si>
  <si>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</si>
  <si>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BED01_20140423</t>
  </si>
  <si>
    <t>BED03_20151006</t>
  </si>
  <si>
    <t>BED03_20160212</t>
  </si>
  <si>
    <t>BED04_20151006</t>
  </si>
  <si>
    <t>BED05_20151006</t>
  </si>
  <si>
    <t>BED06_20151005</t>
  </si>
  <si>
    <t>BED06_20160222</t>
  </si>
  <si>
    <t>STED11_20151005</t>
  </si>
  <si>
    <t>AMT1_STED12_BED02_20151013</t>
  </si>
  <si>
    <t>AMT2_20151020</t>
  </si>
  <si>
    <t>AMT3_20151027</t>
  </si>
  <si>
    <t>moved (when?) but only get weak signals (depth?)</t>
  </si>
  <si>
    <t>assumed startingdepth??</t>
  </si>
  <si>
    <t>STED12_20151013</t>
  </si>
  <si>
    <t>AUV CCE Deep Surveys</t>
  </si>
  <si>
    <t>AUV  Surveys</t>
  </si>
  <si>
    <t>CCE Shallow</t>
  </si>
  <si>
    <t>BED09_20160408</t>
  </si>
  <si>
    <t>BED10_20160408</t>
  </si>
  <si>
    <t>STED13_20160406</t>
  </si>
  <si>
    <t>Date</t>
  </si>
  <si>
    <t>Time</t>
  </si>
  <si>
    <t>Depth</t>
  </si>
  <si>
    <t>Depth from</t>
  </si>
  <si>
    <t>Ventana Deployment</t>
  </si>
  <si>
    <t>AMT pressure sensor</t>
  </si>
  <si>
    <t>AMT Recovered</t>
  </si>
  <si>
    <t>Ventana Depth</t>
  </si>
  <si>
    <t>Doc Ricketts Depth</t>
  </si>
  <si>
    <t>Paragon sonar</t>
  </si>
  <si>
    <t>Calculated from Waveglider pressuer + tide and known offset.</t>
  </si>
  <si>
    <t>AUV bathy 1m Navadjustd grid</t>
  </si>
  <si>
    <t>Ranger 1 (Carson)</t>
  </si>
  <si>
    <t>Western Flyer /Ranger 2</t>
  </si>
  <si>
    <t>Venta Depth</t>
  </si>
  <si>
    <t>Change in depth from pressure sensor</t>
  </si>
  <si>
    <t>Ventana depth minus change in pressure sensor reported depth</t>
  </si>
  <si>
    <t>Figure out these depth discreppancies before publishing anyting!!</t>
  </si>
  <si>
    <t>Western flyer depth assuming sensor 1 m above the bottom</t>
  </si>
  <si>
    <t>pressuer sensor calculated depth!!</t>
  </si>
  <si>
    <t>AUV Bathy at Carson markpoint</t>
  </si>
  <si>
    <t>AUV Bathy based on markpoint location</t>
  </si>
  <si>
    <t>Original depth minus change in pressure sensor reported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</si>
</sst>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DFEC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14" fontId="0" fillId="0" borderId="1" xfId="0" applyNumberFormat="1" applyFill="1" applyBorder="1"/>
    <xf numFmtId="14" fontId="0" fillId="2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3" fillId="0" borderId="1" xfId="0" applyFont="1" applyFill="1" applyBorder="1"/>
    <xf numFmtId="0" fontId="4" fillId="0" borderId="1" xfId="0" applyFont="1" applyBorder="1"/>
    <xf numFmtId="0" fontId="0" fillId="0" borderId="4" xfId="0" applyFill="1" applyBorder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Border="1"/>
    <xf numFmtId="14" fontId="0" fillId="0" borderId="2" xfId="0" applyNumberFormat="1" applyBorder="1"/>
    <xf numFmtId="0" fontId="0" fillId="0" borderId="3" xfId="0" applyBorder="1"/>
    <xf numFmtId="0" fontId="0" fillId="0" borderId="0" xfId="0" applyFill="1"/>
    <xf numFmtId="14" fontId="0" fillId="0" borderId="0" xfId="0" applyNumberFormat="1" applyFill="1" applyBorder="1" applyAlignment="1">
      <alignment horizontal="center"/>
    </xf>
    <xf numFmtId="14" fontId="0" fillId="0" borderId="2" xfId="0" applyNumberFormat="1" applyFill="1" applyBorder="1" applyAlignment="1"/>
    <xf numFmtId="14" fontId="4" fillId="0" borderId="0" xfId="0" applyNumberFormat="1" applyFont="1"/>
    <xf numFmtId="0" fontId="4" fillId="0" borderId="0" xfId="0" applyFont="1"/>
    <xf numFmtId="0" fontId="0" fillId="0" borderId="0" xfId="0" applyNumberFormat="1"/>
    <xf numFmtId="14" fontId="0" fillId="3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0" fillId="0" borderId="5" xfId="0" applyNumberFormat="1" applyBorder="1"/>
    <xf numFmtId="14" fontId="0" fillId="0" borderId="5" xfId="0" applyNumberFormat="1" applyFill="1" applyBorder="1" applyAlignment="1"/>
    <xf numFmtId="0" fontId="0" fillId="0" borderId="1" xfId="0" applyFill="1" applyBorder="1" applyAlignment="1">
      <alignment horizontal="center"/>
    </xf>
    <xf numFmtId="21" fontId="0" fillId="0" borderId="1" xfId="0" applyNumberFormat="1" applyBorder="1"/>
    <xf numFmtId="21" fontId="0" fillId="0" borderId="0" xfId="0" applyNumberFormat="1" applyBorder="1"/>
    <xf numFmtId="20" fontId="0" fillId="0" borderId="0" xfId="0" applyNumberFormat="1"/>
    <xf numFmtId="0" fontId="0" fillId="0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164" fontId="0" fillId="0" borderId="1" xfId="0" applyNumberFormat="1" applyFill="1" applyBorder="1"/>
    <xf numFmtId="164" fontId="0" fillId="0" borderId="0" xfId="0" applyNumberFormat="1"/>
    <xf numFmtId="164" fontId="0" fillId="0" borderId="0" xfId="0" applyNumberFormat="1" applyFill="1"/>
    <xf numFmtId="164" fontId="0" fillId="4" borderId="0" xfId="0" applyNumberFormat="1" applyFill="1"/>
    <xf numFmtId="0" fontId="3" fillId="0" borderId="0" xfId="0" applyFont="1" applyFill="1" applyBorder="1"/>
    <xf numFmtId="0" fontId="0" fillId="0" borderId="4" xfId="0" applyBorder="1"/>
    <xf numFmtId="14" fontId="0" fillId="0" borderId="0" xfId="0" applyNumberFormat="1" applyFill="1" applyBorder="1"/>
    <xf numFmtId="20" fontId="0" fillId="0" borderId="1" xfId="0" applyNumberFormat="1" applyBorder="1"/>
    <xf numFmtId="20" fontId="0" fillId="0" borderId="0" xfId="0" applyNumberFormat="1" applyBorder="1"/>
    <xf numFmtId="0" fontId="4" fillId="5" borderId="0" xfId="0" applyFont="1" applyFill="1" applyBorder="1" applyAlignment="1">
      <alignment horizontal="center"/>
    </xf>
    <xf numFmtId="20" fontId="0" fillId="0" borderId="1" xfId="0" applyNumberFormat="1" applyFill="1" applyBorder="1"/>
    <xf numFmtId="14" fontId="0" fillId="3" borderId="2" xfId="0" applyNumberFormat="1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0" xfId="0" applyFill="1" applyAlignment="1">
      <alignment horizontal="center" wrapText="1"/>
    </xf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  <colors>
    <mruColors>
      <color rgb="FF008040"/>
      <color rgb="FF0000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61860600758239"/>
          <c:y val="0.100351267715297"/>
          <c:w val="0.776481073199183"/>
          <c:h val="0.871309062720787"/>
        </c:manualLayout>
      </c:layout>
      <c:scatterChart>
        <c:scatterStyle val="lineMarker"/>
        <c:varyColors val="0"/>
        <c:ser>
          <c:idx val="18"/>
          <c:order val="0"/>
          <c:tx>
            <c:v>AMT 1</c:v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Sheet1!$L$49:$L$62</c:f>
              <c:numCache>
                <c:formatCode>m/d/yy</c:formatCode>
                <c:ptCount val="14"/>
                <c:pt idx="0">
                  <c:v>42290.0</c:v>
                </c:pt>
                <c:pt idx="1">
                  <c:v>42339.0</c:v>
                </c:pt>
                <c:pt idx="2">
                  <c:v>42339.0</c:v>
                </c:pt>
                <c:pt idx="3">
                  <c:v>42384.0</c:v>
                </c:pt>
                <c:pt idx="4">
                  <c:v>42384.0</c:v>
                </c:pt>
                <c:pt idx="5">
                  <c:v>42384.0</c:v>
                </c:pt>
                <c:pt idx="6">
                  <c:v>42384.0</c:v>
                </c:pt>
                <c:pt idx="7">
                  <c:v>42392.0</c:v>
                </c:pt>
                <c:pt idx="8">
                  <c:v>42392.0</c:v>
                </c:pt>
                <c:pt idx="9">
                  <c:v>42392.0</c:v>
                </c:pt>
                <c:pt idx="10">
                  <c:v>42392.0</c:v>
                </c:pt>
                <c:pt idx="11">
                  <c:v>42435.0</c:v>
                </c:pt>
                <c:pt idx="12">
                  <c:v>42435.0</c:v>
                </c:pt>
                <c:pt idx="13">
                  <c:v>42486.0</c:v>
                </c:pt>
              </c:numCache>
            </c:numRef>
          </c:xVal>
          <c:yVal>
            <c:numRef>
              <c:f>Sheet1!$N$49:$N$62</c:f>
              <c:numCache>
                <c:formatCode>0.0</c:formatCode>
                <c:ptCount val="14"/>
                <c:pt idx="0">
                  <c:v>300.9</c:v>
                </c:pt>
                <c:pt idx="1">
                  <c:v>300.9</c:v>
                </c:pt>
                <c:pt idx="2">
                  <c:v>302.53</c:v>
                </c:pt>
                <c:pt idx="3">
                  <c:v>302.53</c:v>
                </c:pt>
                <c:pt idx="4">
                  <c:v>318.54</c:v>
                </c:pt>
                <c:pt idx="5">
                  <c:v>318.54</c:v>
                </c:pt>
                <c:pt idx="6">
                  <c:v>421.25</c:v>
                </c:pt>
                <c:pt idx="7">
                  <c:v>421.25</c:v>
                </c:pt>
                <c:pt idx="8">
                  <c:v>421.39</c:v>
                </c:pt>
                <c:pt idx="9">
                  <c:v>421.39</c:v>
                </c:pt>
                <c:pt idx="10">
                  <c:v>423.29</c:v>
                </c:pt>
                <c:pt idx="11">
                  <c:v>423.29</c:v>
                </c:pt>
                <c:pt idx="12">
                  <c:v>423.55</c:v>
                </c:pt>
                <c:pt idx="13">
                  <c:v>423.55</c:v>
                </c:pt>
              </c:numCache>
            </c:numRef>
          </c:yVal>
          <c:smooth val="0"/>
        </c:ser>
        <c:ser>
          <c:idx val="2"/>
          <c:order val="1"/>
          <c:tx>
            <c:v>BED01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Sheet1!$A$19:$A$20</c:f>
              <c:numCache>
                <c:formatCode>m/d/yy</c:formatCode>
                <c:ptCount val="2"/>
                <c:pt idx="0">
                  <c:v>41752.0</c:v>
                </c:pt>
                <c:pt idx="1">
                  <c:v>42283.0</c:v>
                </c:pt>
              </c:numCache>
            </c:numRef>
          </c:xVal>
          <c:yVal>
            <c:numRef>
              <c:f>Sheet1!$C$19:$C$20</c:f>
              <c:numCache>
                <c:formatCode>General</c:formatCode>
                <c:ptCount val="2"/>
                <c:pt idx="0">
                  <c:v>388.1</c:v>
                </c:pt>
                <c:pt idx="1">
                  <c:v>388.1</c:v>
                </c:pt>
              </c:numCache>
            </c:numRef>
          </c:yVal>
          <c:smooth val="0"/>
        </c:ser>
        <c:ser>
          <c:idx val="0"/>
          <c:order val="2"/>
          <c:tx>
            <c:v>BED03b</c:v>
          </c:tx>
          <c:spPr>
            <a:ln w="41275" cap="rnd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Sheet1!$L$19:$L$24</c:f>
              <c:numCache>
                <c:formatCode>m/d/yy</c:formatCode>
                <c:ptCount val="6"/>
                <c:pt idx="0">
                  <c:v>42412.0</c:v>
                </c:pt>
                <c:pt idx="1">
                  <c:v>42417.0</c:v>
                </c:pt>
                <c:pt idx="2">
                  <c:v>42417.0</c:v>
                </c:pt>
                <c:pt idx="3">
                  <c:v>42435.0</c:v>
                </c:pt>
                <c:pt idx="4">
                  <c:v>42435.0</c:v>
                </c:pt>
                <c:pt idx="5">
                  <c:v>42485.0</c:v>
                </c:pt>
              </c:numCache>
            </c:numRef>
          </c:xVal>
          <c:yVal>
            <c:numRef>
              <c:f>Sheet1!$N$19:$N$24</c:f>
              <c:numCache>
                <c:formatCode>General</c:formatCode>
                <c:ptCount val="6"/>
                <c:pt idx="0">
                  <c:v>299.0</c:v>
                </c:pt>
                <c:pt idx="1">
                  <c:v>299.0</c:v>
                </c:pt>
                <c:pt idx="2">
                  <c:v>306.0</c:v>
                </c:pt>
                <c:pt idx="3">
                  <c:v>306.0</c:v>
                </c:pt>
                <c:pt idx="4">
                  <c:v>330.0</c:v>
                </c:pt>
                <c:pt idx="5">
                  <c:v>330.0</c:v>
                </c:pt>
              </c:numCache>
            </c:numRef>
          </c:yVal>
          <c:smooth val="0"/>
        </c:ser>
        <c:ser>
          <c:idx val="1"/>
          <c:order val="3"/>
          <c:tx>
            <c:v>BED03a</c:v>
          </c:tx>
          <c:spPr>
            <a:ln w="41275">
              <a:solidFill>
                <a:srgbClr val="000080"/>
              </a:solidFill>
            </a:ln>
          </c:spPr>
          <c:marker>
            <c:symbol val="none"/>
          </c:marker>
          <c:xVal>
            <c:numRef>
              <c:f>Sheet1!$G$19:$G$21</c:f>
              <c:numCache>
                <c:formatCode>m/d/yy</c:formatCode>
                <c:ptCount val="3"/>
                <c:pt idx="0">
                  <c:v>42283.0</c:v>
                </c:pt>
                <c:pt idx="1">
                  <c:v>42384.0</c:v>
                </c:pt>
                <c:pt idx="2">
                  <c:v>42384.0</c:v>
                </c:pt>
              </c:numCache>
            </c:numRef>
          </c:xVal>
          <c:yVal>
            <c:numRef>
              <c:f>Sheet1!$I$19:$I$21</c:f>
              <c:numCache>
                <c:formatCode>General</c:formatCode>
                <c:ptCount val="3"/>
                <c:pt idx="0">
                  <c:v>197.5</c:v>
                </c:pt>
                <c:pt idx="1">
                  <c:v>197.5</c:v>
                </c:pt>
              </c:numCache>
            </c:numRef>
          </c:yVal>
          <c:smooth val="0"/>
        </c:ser>
        <c:ser>
          <c:idx val="3"/>
          <c:order val="4"/>
          <c:tx>
            <c:v>BED04</c:v>
          </c:tx>
          <c:spPr>
            <a:ln w="41275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Sheet1!$Q$19:$Q$21</c:f>
              <c:numCache>
                <c:formatCode>m/d/yy</c:formatCode>
                <c:ptCount val="3"/>
                <c:pt idx="0">
                  <c:v>42283.0</c:v>
                </c:pt>
                <c:pt idx="1">
                  <c:v>42339.0</c:v>
                </c:pt>
                <c:pt idx="2">
                  <c:v>42339.0</c:v>
                </c:pt>
              </c:numCache>
            </c:numRef>
          </c:xVal>
          <c:yVal>
            <c:numRef>
              <c:f>Sheet1!$S$19:$S$21</c:f>
              <c:numCache>
                <c:formatCode>General</c:formatCode>
                <c:ptCount val="3"/>
                <c:pt idx="0">
                  <c:v>289.3</c:v>
                </c:pt>
                <c:pt idx="1">
                  <c:v>289.3</c:v>
                </c:pt>
                <c:pt idx="2">
                  <c:v>312.6</c:v>
                </c:pt>
              </c:numCache>
            </c:numRef>
          </c:yVal>
          <c:smooth val="0"/>
        </c:ser>
        <c:ser>
          <c:idx val="4"/>
          <c:order val="5"/>
          <c:tx>
            <c:v>BED05</c:v>
          </c:tx>
          <c:spPr>
            <a:ln w="41275"/>
          </c:spPr>
          <c:marker>
            <c:symbol val="none"/>
          </c:marker>
          <c:xVal>
            <c:numRef>
              <c:f>Sheet1!$W$19:$W$24</c:f>
              <c:numCache>
                <c:formatCode>m/d/yy</c:formatCode>
                <c:ptCount val="6"/>
                <c:pt idx="0">
                  <c:v>42304.0</c:v>
                </c:pt>
                <c:pt idx="1">
                  <c:v>42339.0</c:v>
                </c:pt>
                <c:pt idx="2">
                  <c:v>42339.0</c:v>
                </c:pt>
                <c:pt idx="3">
                  <c:v>42384.0</c:v>
                </c:pt>
                <c:pt idx="4">
                  <c:v>42384.0</c:v>
                </c:pt>
                <c:pt idx="5">
                  <c:v>42487.0</c:v>
                </c:pt>
              </c:numCache>
            </c:numRef>
          </c:xVal>
          <c:yVal>
            <c:numRef>
              <c:f>Sheet1!$Y$19:$Y$24</c:f>
              <c:numCache>
                <c:formatCode>General</c:formatCode>
                <c:ptCount val="6"/>
                <c:pt idx="0">
                  <c:v>387.5</c:v>
                </c:pt>
                <c:pt idx="1">
                  <c:v>387.5</c:v>
                </c:pt>
                <c:pt idx="2">
                  <c:v>420.0</c:v>
                </c:pt>
                <c:pt idx="3">
                  <c:v>420.0</c:v>
                </c:pt>
                <c:pt idx="4">
                  <c:v>430.66</c:v>
                </c:pt>
                <c:pt idx="5">
                  <c:v>430.66</c:v>
                </c:pt>
              </c:numCache>
            </c:numRef>
          </c:yVal>
          <c:smooth val="0"/>
        </c:ser>
        <c:ser>
          <c:idx val="5"/>
          <c:order val="6"/>
          <c:tx>
            <c:v>BED06a</c:v>
          </c:tx>
          <c:spPr>
            <a:ln w="41275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Sheet1!$AB$19:$AB$21</c:f>
              <c:numCache>
                <c:formatCode>m/d/yy</c:formatCode>
                <c:ptCount val="3"/>
                <c:pt idx="0">
                  <c:v>42282.0</c:v>
                </c:pt>
                <c:pt idx="1">
                  <c:v>42384.0</c:v>
                </c:pt>
                <c:pt idx="2">
                  <c:v>42384.0</c:v>
                </c:pt>
              </c:numCache>
            </c:numRef>
          </c:xVal>
          <c:yVal>
            <c:numRef>
              <c:f>Sheet1!$AD$19:$AD$21</c:f>
              <c:numCache>
                <c:formatCode>General</c:formatCode>
                <c:ptCount val="3"/>
                <c:pt idx="0">
                  <c:v>514.9</c:v>
                </c:pt>
                <c:pt idx="1">
                  <c:v>514.9</c:v>
                </c:pt>
              </c:numCache>
            </c:numRef>
          </c:yVal>
          <c:smooth val="0"/>
        </c:ser>
        <c:ser>
          <c:idx val="6"/>
          <c:order val="7"/>
          <c:tx>
            <c:v>BED06b</c:v>
          </c:tx>
          <c:spPr>
            <a:ln w="41275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Sheet1!$AG$19:$AG$20</c:f>
              <c:numCache>
                <c:formatCode>m/d/yy</c:formatCode>
                <c:ptCount val="2"/>
                <c:pt idx="0">
                  <c:v>42422.0</c:v>
                </c:pt>
                <c:pt idx="1">
                  <c:v>42487.0</c:v>
                </c:pt>
              </c:numCache>
            </c:numRef>
          </c:xVal>
          <c:yVal>
            <c:numRef>
              <c:f>Sheet1!$AI$19:$AI$20</c:f>
              <c:numCache>
                <c:formatCode>General</c:formatCode>
                <c:ptCount val="2"/>
                <c:pt idx="0">
                  <c:v>392.0</c:v>
                </c:pt>
                <c:pt idx="1">
                  <c:v>392.0</c:v>
                </c:pt>
              </c:numCache>
            </c:numRef>
          </c:yVal>
          <c:smooth val="0"/>
        </c:ser>
        <c:ser>
          <c:idx val="7"/>
          <c:order val="8"/>
          <c:tx>
            <c:v>STED11</c:v>
          </c:tx>
          <c:spPr>
            <a:ln w="79375" cap="sq">
              <a:solidFill>
                <a:schemeClr val="accent5"/>
              </a:solidFill>
              <a:prstDash val="sysDot"/>
            </a:ln>
          </c:spPr>
          <c:marker>
            <c:symbol val="none"/>
          </c:marker>
          <c:xVal>
            <c:numRef>
              <c:f>Sheet1!$A$29:$A$31</c:f>
              <c:numCache>
                <c:formatCode>m/d/yy</c:formatCode>
                <c:ptCount val="3"/>
                <c:pt idx="0">
                  <c:v>42282.0</c:v>
                </c:pt>
                <c:pt idx="1">
                  <c:v>42384.0</c:v>
                </c:pt>
                <c:pt idx="2">
                  <c:v>42384.0</c:v>
                </c:pt>
              </c:numCache>
            </c:numRef>
          </c:xVal>
          <c:yVal>
            <c:numRef>
              <c:f>Sheet1!$C$29:$C$31</c:f>
              <c:numCache>
                <c:formatCode>General</c:formatCode>
                <c:ptCount val="3"/>
                <c:pt idx="0">
                  <c:v>514.6</c:v>
                </c:pt>
                <c:pt idx="1">
                  <c:v>514.6</c:v>
                </c:pt>
              </c:numCache>
            </c:numRef>
          </c:yVal>
          <c:smooth val="0"/>
        </c:ser>
        <c:ser>
          <c:idx val="8"/>
          <c:order val="9"/>
          <c:tx>
            <c:v>STED12</c:v>
          </c:tx>
          <c:spPr>
            <a:ln w="85725" cap="sq">
              <a:solidFill>
                <a:schemeClr val="accent1"/>
              </a:solidFill>
              <a:prstDash val="sysDot"/>
            </a:ln>
          </c:spPr>
          <c:marker>
            <c:symbol val="none"/>
          </c:marker>
          <c:xVal>
            <c:numRef>
              <c:f>Sheet1!$L$29:$L$33</c:f>
              <c:numCache>
                <c:formatCode>m/d/yy</c:formatCode>
                <c:ptCount val="5"/>
                <c:pt idx="0">
                  <c:v>42290.0</c:v>
                </c:pt>
                <c:pt idx="1">
                  <c:v>42339.0</c:v>
                </c:pt>
                <c:pt idx="2">
                  <c:v>42339.0</c:v>
                </c:pt>
                <c:pt idx="3">
                  <c:v>42384.0</c:v>
                </c:pt>
                <c:pt idx="4">
                  <c:v>42384.0</c:v>
                </c:pt>
              </c:numCache>
            </c:numRef>
          </c:xVal>
          <c:yVal>
            <c:numRef>
              <c:f>Sheet1!$N$29:$N$33</c:f>
              <c:numCache>
                <c:formatCode>0.0</c:formatCode>
                <c:ptCount val="5"/>
                <c:pt idx="0">
                  <c:v>300.9</c:v>
                </c:pt>
                <c:pt idx="1">
                  <c:v>300.9</c:v>
                </c:pt>
                <c:pt idx="2">
                  <c:v>302.53</c:v>
                </c:pt>
                <c:pt idx="3">
                  <c:v>302.53</c:v>
                </c:pt>
              </c:numCache>
            </c:numRef>
          </c:yVal>
          <c:smooth val="0"/>
        </c:ser>
        <c:ser>
          <c:idx val="10"/>
          <c:order val="10"/>
          <c:tx>
            <c:v>BED01_20140423 Assumed</c:v>
          </c:tx>
          <c:spPr>
            <a:ln>
              <a:solidFill>
                <a:schemeClr val="accent3"/>
              </a:solidFill>
              <a:prstDash val="sysDot"/>
            </a:ln>
          </c:spPr>
          <c:marker>
            <c:symbol val="none"/>
          </c:marker>
          <c:xVal>
            <c:numRef>
              <c:f>Sheet1!$A$20:$A$21</c:f>
              <c:numCache>
                <c:formatCode>m/d/yy</c:formatCode>
                <c:ptCount val="2"/>
                <c:pt idx="0">
                  <c:v>42283.0</c:v>
                </c:pt>
                <c:pt idx="1">
                  <c:v>42292.0</c:v>
                </c:pt>
              </c:numCache>
            </c:numRef>
          </c:xVal>
          <c:yVal>
            <c:numRef>
              <c:f>Sheet1!$C$20:$C$21</c:f>
              <c:numCache>
                <c:formatCode>General</c:formatCode>
                <c:ptCount val="2"/>
                <c:pt idx="0">
                  <c:v>388.1</c:v>
                </c:pt>
                <c:pt idx="1">
                  <c:v>388.1</c:v>
                </c:pt>
              </c:numCache>
            </c:numRef>
          </c:yVal>
          <c:smooth val="0"/>
        </c:ser>
        <c:ser>
          <c:idx val="12"/>
          <c:order val="11"/>
          <c:spPr>
            <a:ln>
              <a:noFill/>
            </a:ln>
            <a:effectLst/>
          </c:spPr>
          <c:marker>
            <c:symbol val="dot"/>
            <c:size val="5"/>
            <c:spPr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Sheet1!$A$56:$A$64</c:f>
              <c:numCache>
                <c:formatCode>m/d/yy</c:formatCode>
                <c:ptCount val="9"/>
                <c:pt idx="0">
                  <c:v>42278.0</c:v>
                </c:pt>
                <c:pt idx="1">
                  <c:v>42309.0</c:v>
                </c:pt>
                <c:pt idx="4">
                  <c:v>42339.0</c:v>
                </c:pt>
                <c:pt idx="5">
                  <c:v>42370.0</c:v>
                </c:pt>
                <c:pt idx="6">
                  <c:v>42401.0</c:v>
                </c:pt>
                <c:pt idx="7">
                  <c:v>42430.0</c:v>
                </c:pt>
                <c:pt idx="8">
                  <c:v>42461.0</c:v>
                </c:pt>
              </c:numCache>
            </c:numRef>
          </c:xVal>
          <c:yVal>
            <c:numRef>
              <c:f>Sheet1!$C$56:$C$64</c:f>
              <c:numCache>
                <c:formatCode>General</c:formatCode>
                <c:ptCount val="9"/>
                <c:pt idx="0">
                  <c:v>180.0</c:v>
                </c:pt>
                <c:pt idx="1">
                  <c:v>180.0</c:v>
                </c:pt>
                <c:pt idx="4">
                  <c:v>180.0</c:v>
                </c:pt>
                <c:pt idx="5">
                  <c:v>180.0</c:v>
                </c:pt>
                <c:pt idx="6">
                  <c:v>180.0</c:v>
                </c:pt>
                <c:pt idx="7">
                  <c:v>180.0</c:v>
                </c:pt>
                <c:pt idx="8">
                  <c:v>180.0</c:v>
                </c:pt>
              </c:numCache>
            </c:numRef>
          </c:yVal>
          <c:smooth val="0"/>
        </c:ser>
        <c:ser>
          <c:idx val="15"/>
          <c:order val="12"/>
          <c:tx>
            <c:v>BED09</c:v>
          </c:tx>
          <c:spPr>
            <a:ln w="412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Sheet1!$AL$19:$AL$20</c:f>
              <c:numCache>
                <c:formatCode>m/d/yy</c:formatCode>
                <c:ptCount val="2"/>
                <c:pt idx="0">
                  <c:v>42468.0</c:v>
                </c:pt>
                <c:pt idx="1">
                  <c:v>42487.0</c:v>
                </c:pt>
              </c:numCache>
            </c:numRef>
          </c:xVal>
          <c:yVal>
            <c:numRef>
              <c:f>Sheet1!$AN$19:$AN$20</c:f>
              <c:numCache>
                <c:formatCode>General</c:formatCode>
                <c:ptCount val="2"/>
                <c:pt idx="0">
                  <c:v>198.0</c:v>
                </c:pt>
                <c:pt idx="1">
                  <c:v>198.0</c:v>
                </c:pt>
              </c:numCache>
            </c:numRef>
          </c:yVal>
          <c:smooth val="0"/>
        </c:ser>
        <c:ser>
          <c:idx val="16"/>
          <c:order val="13"/>
          <c:tx>
            <c:v>BED10</c:v>
          </c:tx>
          <c:spPr>
            <a:ln w="41275">
              <a:solidFill>
                <a:srgbClr val="008040"/>
              </a:solidFill>
            </a:ln>
          </c:spPr>
          <c:marker>
            <c:symbol val="none"/>
          </c:marker>
          <c:xVal>
            <c:numRef>
              <c:f>Sheet1!$AQ$19:$AQ$20</c:f>
              <c:numCache>
                <c:formatCode>m/d/yy</c:formatCode>
                <c:ptCount val="2"/>
                <c:pt idx="0">
                  <c:v>42468.0</c:v>
                </c:pt>
                <c:pt idx="1">
                  <c:v>42487.0</c:v>
                </c:pt>
              </c:numCache>
            </c:numRef>
          </c:xVal>
          <c:yVal>
            <c:numRef>
              <c:f>Sheet1!$AS$19:$AS$20</c:f>
              <c:numCache>
                <c:formatCode>General</c:formatCode>
                <c:ptCount val="2"/>
                <c:pt idx="0">
                  <c:v>275.0</c:v>
                </c:pt>
                <c:pt idx="1">
                  <c:v>275.0</c:v>
                </c:pt>
              </c:numCache>
            </c:numRef>
          </c:yVal>
          <c:smooth val="0"/>
        </c:ser>
        <c:ser>
          <c:idx val="17"/>
          <c:order val="14"/>
          <c:tx>
            <c:v>STED13</c:v>
          </c:tx>
          <c:spPr>
            <a:ln w="63500" cap="sq">
              <a:solidFill>
                <a:srgbClr val="660066"/>
              </a:solidFill>
              <a:prstDash val="sysDot"/>
            </a:ln>
          </c:spPr>
          <c:marker>
            <c:symbol val="none"/>
          </c:marker>
          <c:xVal>
            <c:numRef>
              <c:f>Sheet1!$Q$29:$Q$30</c:f>
              <c:numCache>
                <c:formatCode>m/d/yy</c:formatCode>
                <c:ptCount val="2"/>
                <c:pt idx="0">
                  <c:v>42466.0</c:v>
                </c:pt>
                <c:pt idx="1">
                  <c:v>42475.0</c:v>
                </c:pt>
              </c:numCache>
            </c:numRef>
          </c:xVal>
          <c:yVal>
            <c:numRef>
              <c:f>Sheet1!$S$29:$S$30</c:f>
              <c:numCache>
                <c:formatCode>General</c:formatCode>
                <c:ptCount val="2"/>
                <c:pt idx="0">
                  <c:v>412.0</c:v>
                </c:pt>
                <c:pt idx="1">
                  <c:v>412.0</c:v>
                </c:pt>
              </c:numCache>
            </c:numRef>
          </c:yVal>
          <c:smooth val="0"/>
        </c:ser>
        <c:ser>
          <c:idx val="13"/>
          <c:order val="15"/>
          <c:tx>
            <c:v>MS1</c:v>
          </c:tx>
          <c:spPr>
            <a:ln w="285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Sheet1!$A$3:$A$15</c:f>
              <c:numCache>
                <c:formatCode>m/d/yy</c:formatCode>
                <c:ptCount val="13"/>
                <c:pt idx="0">
                  <c:v>42283.0</c:v>
                </c:pt>
                <c:pt idx="1">
                  <c:v>42338.0</c:v>
                </c:pt>
                <c:pt idx="2">
                  <c:v>42338.0</c:v>
                </c:pt>
                <c:pt idx="3">
                  <c:v>42338.0</c:v>
                </c:pt>
                <c:pt idx="4">
                  <c:v>42338.0</c:v>
                </c:pt>
                <c:pt idx="5">
                  <c:v>42339.0</c:v>
                </c:pt>
                <c:pt idx="6">
                  <c:v>42339.0</c:v>
                </c:pt>
                <c:pt idx="7">
                  <c:v>42349.0</c:v>
                </c:pt>
                <c:pt idx="8">
                  <c:v>42349.0</c:v>
                </c:pt>
                <c:pt idx="9">
                  <c:v>42375.0</c:v>
                </c:pt>
                <c:pt idx="10">
                  <c:v>42375.0</c:v>
                </c:pt>
                <c:pt idx="11">
                  <c:v>42384.0</c:v>
                </c:pt>
                <c:pt idx="12">
                  <c:v>42384.0</c:v>
                </c:pt>
              </c:numCache>
            </c:numRef>
          </c:xVal>
          <c:yVal>
            <c:numRef>
              <c:f>Sheet1!$C$3:$C$15</c:f>
              <c:numCache>
                <c:formatCode>General</c:formatCode>
                <c:ptCount val="13"/>
                <c:pt idx="0">
                  <c:v>286.7</c:v>
                </c:pt>
                <c:pt idx="1">
                  <c:v>286.7</c:v>
                </c:pt>
                <c:pt idx="2">
                  <c:v>288.69</c:v>
                </c:pt>
                <c:pt idx="3">
                  <c:v>288.69</c:v>
                </c:pt>
                <c:pt idx="4">
                  <c:v>287.12</c:v>
                </c:pt>
                <c:pt idx="5">
                  <c:v>287.12</c:v>
                </c:pt>
                <c:pt idx="6">
                  <c:v>289.86</c:v>
                </c:pt>
                <c:pt idx="7">
                  <c:v>289.86</c:v>
                </c:pt>
                <c:pt idx="8">
                  <c:v>293.13</c:v>
                </c:pt>
                <c:pt idx="9">
                  <c:v>293.13</c:v>
                </c:pt>
                <c:pt idx="10">
                  <c:v>296.28</c:v>
                </c:pt>
                <c:pt idx="11">
                  <c:v>296.28</c:v>
                </c:pt>
                <c:pt idx="12">
                  <c:v>488.33</c:v>
                </c:pt>
              </c:numCache>
            </c:numRef>
          </c:yVal>
          <c:smooth val="0"/>
        </c:ser>
        <c:ser>
          <c:idx val="14"/>
          <c:order val="16"/>
          <c:tx>
            <c:v>MS2</c:v>
          </c:tx>
          <c:spPr>
            <a:ln w="28575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Sheet1!$G$3:$G$10</c:f>
              <c:numCache>
                <c:formatCode>m/d/yy</c:formatCode>
                <c:ptCount val="8"/>
                <c:pt idx="0">
                  <c:v>42282.0</c:v>
                </c:pt>
                <c:pt idx="1">
                  <c:v>42466.0</c:v>
                </c:pt>
              </c:numCache>
            </c:numRef>
          </c:xVal>
          <c:yVal>
            <c:numRef>
              <c:f>Sheet1!$I$3:$I$11</c:f>
              <c:numCache>
                <c:formatCode>General</c:formatCode>
                <c:ptCount val="9"/>
                <c:pt idx="0">
                  <c:v>526.0</c:v>
                </c:pt>
                <c:pt idx="1">
                  <c:v>526.0</c:v>
                </c:pt>
              </c:numCache>
            </c:numRef>
          </c:yVal>
          <c:smooth val="0"/>
        </c:ser>
        <c:ser>
          <c:idx val="11"/>
          <c:order val="17"/>
          <c:tx>
            <c:strRef>
              <c:f>Sheet1!$G$47</c:f>
              <c:strCache>
                <c:ptCount val="1"/>
                <c:pt idx="0">
                  <c:v>AUV  Surveys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Sheet1!$G$49:$G$52</c:f>
              <c:numCache>
                <c:formatCode>m/d/yy</c:formatCode>
                <c:ptCount val="4"/>
                <c:pt idx="0">
                  <c:v>42312.0</c:v>
                </c:pt>
                <c:pt idx="1">
                  <c:v>42339.0</c:v>
                </c:pt>
                <c:pt idx="2">
                  <c:v>42367.0</c:v>
                </c:pt>
                <c:pt idx="3">
                  <c:v>42450.0</c:v>
                </c:pt>
              </c:numCache>
            </c:numRef>
          </c:xVal>
          <c:yVal>
            <c:numRef>
              <c:f>Sheet1!$I$49:$I$52</c:f>
              <c:numCache>
                <c:formatCode>General</c:formatCode>
                <c:ptCount val="4"/>
                <c:pt idx="0">
                  <c:v>530.0</c:v>
                </c:pt>
                <c:pt idx="1">
                  <c:v>530.0</c:v>
                </c:pt>
                <c:pt idx="2">
                  <c:v>530.0</c:v>
                </c:pt>
                <c:pt idx="3">
                  <c:v>530.0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6564168"/>
        <c:axId val="-2126559048"/>
      </c:scatterChart>
      <c:valAx>
        <c:axId val="-2126564168"/>
        <c:scaling>
          <c:orientation val="minMax"/>
          <c:max val="42487.0"/>
          <c:min val="42278.0"/>
        </c:scaling>
        <c:delete val="0"/>
        <c:axPos val="t"/>
        <c:numFmt formatCode="m/d/yy" sourceLinked="0"/>
        <c:majorTickMark val="out"/>
        <c:minorTickMark val="none"/>
        <c:tickLblPos val="high"/>
        <c:txPr>
          <a:bodyPr rot="-2040000"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-2126559048"/>
        <c:crosses val="autoZero"/>
        <c:crossBetween val="midCat"/>
        <c:majorUnit val="10.0"/>
        <c:minorUnit val="1.0"/>
      </c:valAx>
      <c:valAx>
        <c:axId val="-2126559048"/>
        <c:scaling>
          <c:orientation val="maxMin"/>
          <c:max val="530.0"/>
          <c:min val="18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Calibri Light"/>
                  </a:defRPr>
                </a:pPr>
                <a:r>
                  <a:rPr lang="en-US" sz="1600">
                    <a:latin typeface="Calibri Light"/>
                  </a:rPr>
                  <a:t>Depth (m)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Calibri Light"/>
              </a:defRPr>
            </a:pPr>
            <a:endParaRPr lang="en-US"/>
          </a:p>
        </c:txPr>
        <c:crossAx val="-2126564168"/>
        <c:crosses val="autoZero"/>
        <c:crossBetween val="midCat"/>
      </c:valAx>
      <c:spPr>
        <a:ln>
          <a:noFill/>
        </a:ln>
      </c:spPr>
    </c:plotArea>
    <c:legend>
      <c:legendPos val="r"/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864087139107612"/>
          <c:y val="0.100378089993653"/>
          <c:w val="0.128505453484981"/>
          <c:h val="0.757849484500712"/>
        </c:manualLayout>
      </c:layout>
      <c:overlay val="0"/>
      <c:spPr>
        <a:ln>
          <a:noFill/>
        </a:ln>
      </c:spPr>
      <c:txPr>
        <a:bodyPr lIns="2" anchor="ctr" anchorCtr="1">
          <a:spAutoFit/>
        </a:bodyPr>
        <a:lstStyle/>
        <a:p>
          <a:pPr>
            <a:defRPr sz="1200" spc="30">
              <a:latin typeface="Calibri Ligh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10"/>
          <c:order val="0"/>
          <c:tx>
            <c:v>MS1</c:v>
          </c:tx>
          <c:xVal>
            <c:numRef>
              <c:f>Sheet1!$A$3:$A$9</c:f>
              <c:numCache>
                <c:formatCode>m/d/yy</c:formatCode>
                <c:ptCount val="7"/>
                <c:pt idx="0">
                  <c:v>42283.0</c:v>
                </c:pt>
                <c:pt idx="1">
                  <c:v>42338.0</c:v>
                </c:pt>
                <c:pt idx="2">
                  <c:v>42338.0</c:v>
                </c:pt>
                <c:pt idx="3">
                  <c:v>42338.0</c:v>
                </c:pt>
                <c:pt idx="4">
                  <c:v>42338.0</c:v>
                </c:pt>
                <c:pt idx="5">
                  <c:v>42339.0</c:v>
                </c:pt>
                <c:pt idx="6">
                  <c:v>42339.0</c:v>
                </c:pt>
              </c:numCache>
            </c:numRef>
          </c:xVal>
          <c:yVal>
            <c:numRef>
              <c:f>Sheet1!$C$3:$C$9</c:f>
              <c:numCache>
                <c:formatCode>General</c:formatCode>
                <c:ptCount val="7"/>
                <c:pt idx="0">
                  <c:v>286.7</c:v>
                </c:pt>
                <c:pt idx="1">
                  <c:v>286.7</c:v>
                </c:pt>
                <c:pt idx="2">
                  <c:v>288.69</c:v>
                </c:pt>
                <c:pt idx="3">
                  <c:v>288.69</c:v>
                </c:pt>
                <c:pt idx="4">
                  <c:v>287.12</c:v>
                </c:pt>
                <c:pt idx="5">
                  <c:v>287.12</c:v>
                </c:pt>
                <c:pt idx="6">
                  <c:v>289.86</c:v>
                </c:pt>
              </c:numCache>
            </c:numRef>
          </c:yVal>
          <c:smooth val="0"/>
        </c:ser>
        <c:ser>
          <c:idx val="11"/>
          <c:order val="1"/>
          <c:tx>
            <c:v>MS2</c:v>
          </c:tx>
          <c:xVal>
            <c:numRef>
              <c:f>Sheet1!$G$3:$G$7</c:f>
              <c:numCache>
                <c:formatCode>m/d/yy</c:formatCode>
                <c:ptCount val="5"/>
                <c:pt idx="0">
                  <c:v>42282.0</c:v>
                </c:pt>
                <c:pt idx="1">
                  <c:v>42466.0</c:v>
                </c:pt>
              </c:numCache>
            </c:numRef>
          </c:xVal>
          <c:yVal>
            <c:numRef>
              <c:f>Sheet1!$I$3:$I$7</c:f>
              <c:numCache>
                <c:formatCode>General</c:formatCode>
                <c:ptCount val="5"/>
                <c:pt idx="0">
                  <c:v>526.0</c:v>
                </c:pt>
                <c:pt idx="1">
                  <c:v>526.0</c:v>
                </c:pt>
              </c:numCache>
            </c:numRef>
          </c:yVal>
          <c:smooth val="0"/>
        </c:ser>
        <c:ser>
          <c:idx val="12"/>
          <c:order val="2"/>
          <c:tx>
            <c:v>MS3</c:v>
          </c:tx>
          <c:xVal>
            <c:numRef>
              <c:f>Sheet1!$L$3:$L$8</c:f>
              <c:numCache>
                <c:formatCode>m/d/yy</c:formatCode>
                <c:ptCount val="6"/>
                <c:pt idx="0">
                  <c:v>42282.0</c:v>
                </c:pt>
                <c:pt idx="5">
                  <c:v>42450.0</c:v>
                </c:pt>
              </c:numCache>
            </c:numRef>
          </c:xVal>
          <c:yVal>
            <c:numRef>
              <c:f>Sheet1!$N$3:$N$8</c:f>
              <c:numCache>
                <c:formatCode>General</c:formatCode>
                <c:ptCount val="6"/>
                <c:pt idx="0">
                  <c:v>831.4</c:v>
                </c:pt>
                <c:pt idx="5">
                  <c:v>831.4</c:v>
                </c:pt>
              </c:numCache>
            </c:numRef>
          </c:yVal>
          <c:smooth val="0"/>
        </c:ser>
        <c:ser>
          <c:idx val="13"/>
          <c:order val="3"/>
          <c:tx>
            <c:v>MS4</c:v>
          </c:tx>
          <c:xVal>
            <c:numRef>
              <c:f>Sheet1!$Q$3:$Q$8</c:f>
              <c:numCache>
                <c:formatCode>m/d/yy</c:formatCode>
                <c:ptCount val="6"/>
                <c:pt idx="0">
                  <c:v>42284.0</c:v>
                </c:pt>
                <c:pt idx="5">
                  <c:v>42454.0</c:v>
                </c:pt>
              </c:numCache>
            </c:numRef>
          </c:xVal>
          <c:yVal>
            <c:numRef>
              <c:f>Sheet1!$S$3:$S$8</c:f>
              <c:numCache>
                <c:formatCode>General</c:formatCode>
                <c:ptCount val="6"/>
                <c:pt idx="0">
                  <c:v>1285.8</c:v>
                </c:pt>
                <c:pt idx="5">
                  <c:v>1285.8</c:v>
                </c:pt>
              </c:numCache>
            </c:numRef>
          </c:yVal>
          <c:smooth val="0"/>
        </c:ser>
        <c:ser>
          <c:idx val="14"/>
          <c:order val="4"/>
          <c:tx>
            <c:v>MS5</c:v>
          </c:tx>
          <c:xVal>
            <c:numRef>
              <c:f>Sheet1!$W$3:$W$8</c:f>
              <c:numCache>
                <c:formatCode>m/d/yy</c:formatCode>
                <c:ptCount val="6"/>
                <c:pt idx="0">
                  <c:v>42297.0</c:v>
                </c:pt>
                <c:pt idx="5">
                  <c:v>42451.0</c:v>
                </c:pt>
              </c:numCache>
            </c:numRef>
          </c:xVal>
          <c:yVal>
            <c:numRef>
              <c:f>Sheet1!$Y$3:$Y$8</c:f>
              <c:numCache>
                <c:formatCode>General</c:formatCode>
                <c:ptCount val="6"/>
                <c:pt idx="0">
                  <c:v>1448.9</c:v>
                </c:pt>
                <c:pt idx="5">
                  <c:v>1380.0</c:v>
                </c:pt>
              </c:numCache>
            </c:numRef>
          </c:yVal>
          <c:smooth val="0"/>
        </c:ser>
        <c:ser>
          <c:idx val="15"/>
          <c:order val="5"/>
          <c:tx>
            <c:v>MS6</c:v>
          </c:tx>
          <c:xVal>
            <c:numRef>
              <c:f>Sheet1!$AB$3:$AB$8</c:f>
              <c:numCache>
                <c:formatCode>m/d/yy</c:formatCode>
                <c:ptCount val="6"/>
                <c:pt idx="0">
                  <c:v>42292.0</c:v>
                </c:pt>
                <c:pt idx="5">
                  <c:v>42451.0</c:v>
                </c:pt>
              </c:numCache>
            </c:numRef>
          </c:xVal>
          <c:yVal>
            <c:numRef>
              <c:f>Sheet1!$AD$3:$AD$8</c:f>
              <c:numCache>
                <c:formatCode>General</c:formatCode>
                <c:ptCount val="6"/>
                <c:pt idx="0">
                  <c:v>1830.0</c:v>
                </c:pt>
                <c:pt idx="5">
                  <c:v>1819.0</c:v>
                </c:pt>
              </c:numCache>
            </c:numRef>
          </c:yVal>
          <c:smooth val="0"/>
        </c:ser>
        <c:ser>
          <c:idx val="16"/>
          <c:order val="6"/>
          <c:tx>
            <c:v>MS7</c:v>
          </c:tx>
          <c:xVal>
            <c:numRef>
              <c:f>Sheet1!$AG$3:$AG$8</c:f>
              <c:numCache>
                <c:formatCode>m/d/yy</c:formatCode>
                <c:ptCount val="6"/>
                <c:pt idx="0">
                  <c:v>42304.0</c:v>
                </c:pt>
                <c:pt idx="5">
                  <c:v>42451.0</c:v>
                </c:pt>
              </c:numCache>
            </c:numRef>
          </c:xVal>
          <c:yVal>
            <c:numRef>
              <c:f>Sheet1!$AI$3:$AI$8</c:f>
              <c:numCache>
                <c:formatCode>General</c:formatCode>
                <c:ptCount val="6"/>
                <c:pt idx="0">
                  <c:v>1849.0</c:v>
                </c:pt>
                <c:pt idx="5">
                  <c:v>1833.0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6669160"/>
        <c:axId val="-2126674072"/>
      </c:scatterChart>
      <c:valAx>
        <c:axId val="-2126669160"/>
        <c:scaling>
          <c:orientation val="minMax"/>
          <c:min val="42280.0"/>
        </c:scaling>
        <c:delete val="0"/>
        <c:axPos val="t"/>
        <c:numFmt formatCode="m/d/yy" sourceLinked="1"/>
        <c:majorTickMark val="out"/>
        <c:minorTickMark val="none"/>
        <c:tickLblPos val="nextTo"/>
        <c:crossAx val="-2126674072"/>
        <c:crosses val="autoZero"/>
        <c:crossBetween val="midCat"/>
      </c:valAx>
      <c:valAx>
        <c:axId val="-212667407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6669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200"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214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598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9533" cy="582182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7"/>
  <sheetViews>
    <sheetView topLeftCell="A5" workbookViewId="0">
      <selection activeCell="L60" sqref="L60"/>
    </sheetView>
  </sheetViews>
  <sheetFormatPr baseColWidth="10" defaultRowHeight="15" x14ac:dyDescent="0"/>
  <cols>
    <col min="4" max="4" width="26.1640625" bestFit="1" customWidth="1"/>
    <col min="5" max="5" width="26.1640625" customWidth="1"/>
    <col min="6" max="6" width="2.83203125" customWidth="1"/>
    <col min="7" max="8" width="18" customWidth="1"/>
    <col min="10" max="10" width="34" bestFit="1" customWidth="1"/>
    <col min="11" max="11" width="2.5" customWidth="1"/>
    <col min="15" max="15" width="18.5" bestFit="1" customWidth="1"/>
    <col min="16" max="16" width="2.6640625" customWidth="1"/>
    <col min="21" max="21" width="17.83203125" bestFit="1" customWidth="1"/>
    <col min="22" max="22" width="2.6640625" customWidth="1"/>
    <col min="26" max="26" width="23.6640625" customWidth="1"/>
    <col min="27" max="27" width="1.6640625" customWidth="1"/>
    <col min="31" max="31" width="25.6640625" customWidth="1"/>
    <col min="32" max="32" width="1.6640625" customWidth="1"/>
    <col min="37" max="37" width="1.6640625" customWidth="1"/>
    <col min="40" max="41" width="10.83203125" customWidth="1"/>
    <col min="42" max="42" width="1.33203125" customWidth="1"/>
  </cols>
  <sheetData>
    <row r="1" spans="1:43">
      <c r="A1" s="49" t="s">
        <v>0</v>
      </c>
      <c r="B1" s="50"/>
      <c r="C1" s="51"/>
      <c r="D1" s="32" t="s">
        <v>30</v>
      </c>
      <c r="E1" s="32" t="s">
        <v>30</v>
      </c>
      <c r="G1" s="46" t="s">
        <v>1</v>
      </c>
      <c r="H1" s="47"/>
      <c r="I1" s="48"/>
      <c r="J1" s="31" t="s">
        <v>30</v>
      </c>
      <c r="L1" s="46" t="s">
        <v>2</v>
      </c>
      <c r="M1" s="47"/>
      <c r="N1" s="48"/>
      <c r="O1" s="31" t="s">
        <v>30</v>
      </c>
      <c r="Q1" s="46" t="s">
        <v>3</v>
      </c>
      <c r="R1" s="47"/>
      <c r="S1" s="48"/>
      <c r="T1" s="21"/>
      <c r="U1" s="31" t="s">
        <v>30</v>
      </c>
      <c r="W1" s="46" t="s">
        <v>4</v>
      </c>
      <c r="X1" s="47"/>
      <c r="Y1" s="48"/>
      <c r="Z1" s="31" t="s">
        <v>30</v>
      </c>
      <c r="AB1" s="46" t="s">
        <v>5</v>
      </c>
      <c r="AC1" s="47"/>
      <c r="AD1" s="48"/>
      <c r="AE1" s="31" t="s">
        <v>30</v>
      </c>
      <c r="AG1" s="46" t="s">
        <v>6</v>
      </c>
      <c r="AH1" s="47"/>
      <c r="AI1" s="48"/>
      <c r="AJ1" s="31" t="s">
        <v>30</v>
      </c>
    </row>
    <row r="2" spans="1:43">
      <c r="A2" s="25" t="s">
        <v>27</v>
      </c>
      <c r="B2" s="25" t="s">
        <v>28</v>
      </c>
      <c r="C2" s="25" t="s">
        <v>29</v>
      </c>
      <c r="D2" s="29"/>
      <c r="E2" s="29"/>
      <c r="G2" s="25" t="s">
        <v>27</v>
      </c>
      <c r="H2" s="25" t="s">
        <v>28</v>
      </c>
      <c r="I2" s="25" t="s">
        <v>29</v>
      </c>
      <c r="J2" s="29"/>
      <c r="L2" s="25" t="s">
        <v>27</v>
      </c>
      <c r="M2" s="25" t="s">
        <v>28</v>
      </c>
      <c r="N2" s="25" t="s">
        <v>29</v>
      </c>
      <c r="O2" s="29"/>
      <c r="Q2" s="25" t="s">
        <v>27</v>
      </c>
      <c r="R2" s="25" t="s">
        <v>28</v>
      </c>
      <c r="S2" s="25" t="s">
        <v>29</v>
      </c>
      <c r="T2" s="29"/>
      <c r="U2" s="29"/>
      <c r="W2" s="25" t="s">
        <v>27</v>
      </c>
      <c r="X2" s="25" t="s">
        <v>28</v>
      </c>
      <c r="Y2" s="25" t="s">
        <v>29</v>
      </c>
      <c r="Z2" s="29"/>
      <c r="AB2" s="25" t="s">
        <v>27</v>
      </c>
      <c r="AC2" s="25" t="s">
        <v>28</v>
      </c>
      <c r="AD2" s="25" t="s">
        <v>29</v>
      </c>
      <c r="AE2" s="29"/>
      <c r="AG2" s="25" t="s">
        <v>27</v>
      </c>
      <c r="AH2" s="25" t="s">
        <v>28</v>
      </c>
      <c r="AI2" s="25" t="s">
        <v>29</v>
      </c>
      <c r="AJ2" s="29"/>
    </row>
    <row r="3" spans="1:43">
      <c r="A3" s="2">
        <v>42283</v>
      </c>
      <c r="B3" s="2"/>
      <c r="C3" s="1">
        <v>286.7</v>
      </c>
      <c r="D3" s="11"/>
      <c r="E3" s="11" t="s">
        <v>48</v>
      </c>
      <c r="G3" s="5">
        <v>42282</v>
      </c>
      <c r="H3" s="5"/>
      <c r="I3" s="1">
        <v>526</v>
      </c>
      <c r="J3" s="11" t="s">
        <v>47</v>
      </c>
      <c r="L3" s="5">
        <v>42282</v>
      </c>
      <c r="M3" s="5"/>
      <c r="N3" s="1">
        <v>831.4</v>
      </c>
      <c r="O3" s="11"/>
      <c r="Q3" s="2">
        <v>42284</v>
      </c>
      <c r="R3" s="2"/>
      <c r="S3" s="7">
        <v>1285.8</v>
      </c>
      <c r="T3" s="39"/>
      <c r="U3" s="11"/>
      <c r="W3" s="3">
        <v>42297</v>
      </c>
      <c r="X3" s="3"/>
      <c r="Y3" s="8">
        <v>1448.9</v>
      </c>
      <c r="Z3" s="11"/>
      <c r="AB3" s="2">
        <v>42292</v>
      </c>
      <c r="AC3" s="2"/>
      <c r="AD3" s="1">
        <v>1830</v>
      </c>
      <c r="AE3" s="11"/>
      <c r="AG3" s="5">
        <v>42304</v>
      </c>
      <c r="AH3" s="5"/>
      <c r="AI3" s="1">
        <v>1849</v>
      </c>
      <c r="AJ3" s="11"/>
    </row>
    <row r="4" spans="1:43">
      <c r="A4" s="2">
        <v>42338</v>
      </c>
      <c r="B4" s="2"/>
      <c r="C4" s="1">
        <f>C3</f>
        <v>286.7</v>
      </c>
      <c r="G4" s="5">
        <v>42466</v>
      </c>
      <c r="H4" s="5"/>
      <c r="I4" s="4">
        <v>526</v>
      </c>
      <c r="J4" s="11"/>
      <c r="L4" s="5"/>
      <c r="M4" s="5"/>
      <c r="N4" s="1"/>
      <c r="O4" s="11"/>
      <c r="Q4" s="2"/>
      <c r="R4" s="2"/>
      <c r="S4" s="7"/>
      <c r="T4" s="39"/>
      <c r="U4" s="11"/>
      <c r="W4" s="3"/>
      <c r="X4" s="3"/>
      <c r="Y4" s="8"/>
      <c r="Z4" s="11"/>
      <c r="AB4" s="2"/>
      <c r="AC4" s="2"/>
      <c r="AD4" s="1"/>
      <c r="AE4" s="11"/>
      <c r="AG4" s="5"/>
      <c r="AH4" s="5"/>
      <c r="AI4" s="1"/>
      <c r="AJ4" s="11"/>
    </row>
    <row r="5" spans="1:43">
      <c r="A5" s="2">
        <v>42338</v>
      </c>
      <c r="B5" s="45">
        <v>0.22222222222222221</v>
      </c>
      <c r="C5" s="1">
        <f>C4+D5</f>
        <v>288.69</v>
      </c>
      <c r="D5" s="11">
        <f>290.26-288.27</f>
        <v>1.9900000000000091</v>
      </c>
      <c r="E5" s="11" t="s">
        <v>49</v>
      </c>
      <c r="G5" s="5"/>
      <c r="H5" s="5"/>
      <c r="I5" s="1"/>
      <c r="J5" s="11"/>
      <c r="L5" s="5"/>
      <c r="M5" s="5"/>
      <c r="N5" s="1"/>
      <c r="O5" s="11"/>
      <c r="Q5" s="2"/>
      <c r="R5" s="2"/>
      <c r="S5" s="7"/>
      <c r="T5" s="39"/>
      <c r="U5" s="11"/>
      <c r="W5" s="3"/>
      <c r="X5" s="3"/>
      <c r="Y5" s="8"/>
      <c r="Z5" s="11"/>
      <c r="AB5" s="2"/>
      <c r="AC5" s="2"/>
      <c r="AD5" s="1"/>
      <c r="AE5" s="11"/>
      <c r="AG5" s="5"/>
      <c r="AH5" s="5"/>
      <c r="AI5" s="1"/>
      <c r="AJ5" s="11"/>
    </row>
    <row r="6" spans="1:43">
      <c r="A6" s="2">
        <v>42338</v>
      </c>
      <c r="B6" s="2"/>
      <c r="C6" s="1">
        <f>C5</f>
        <v>288.69</v>
      </c>
      <c r="E6" s="11" t="s">
        <v>49</v>
      </c>
      <c r="G6" s="5"/>
      <c r="H6" s="5"/>
      <c r="I6" s="1"/>
      <c r="J6" s="11"/>
      <c r="L6" s="5"/>
      <c r="M6" s="5"/>
      <c r="N6" s="1"/>
      <c r="O6" s="11"/>
      <c r="Q6" s="2"/>
      <c r="R6" s="2"/>
      <c r="S6" s="7"/>
      <c r="T6" s="39"/>
      <c r="U6" s="11"/>
      <c r="W6" s="3"/>
      <c r="X6" s="3"/>
      <c r="Y6" s="8"/>
      <c r="Z6" s="11"/>
      <c r="AB6" s="2"/>
      <c r="AC6" s="2"/>
      <c r="AD6" s="1"/>
      <c r="AE6" s="11"/>
      <c r="AG6" s="5"/>
      <c r="AH6" s="5"/>
      <c r="AI6" s="1"/>
      <c r="AJ6" s="11"/>
    </row>
    <row r="7" spans="1:43">
      <c r="A7" s="2">
        <v>42338</v>
      </c>
      <c r="B7" s="45">
        <v>0.29166666666666669</v>
      </c>
      <c r="C7" s="1">
        <f>C6+D7</f>
        <v>287.12</v>
      </c>
      <c r="D7">
        <f>288.69-290.26</f>
        <v>-1.5699999999999932</v>
      </c>
      <c r="E7" s="11" t="s">
        <v>49</v>
      </c>
      <c r="G7" s="5"/>
      <c r="H7" s="5"/>
      <c r="I7" s="1"/>
      <c r="J7" s="11"/>
      <c r="L7" s="5"/>
      <c r="M7" s="5"/>
      <c r="N7" s="1"/>
      <c r="O7" s="11"/>
      <c r="Q7" s="2"/>
      <c r="R7" s="2"/>
      <c r="S7" s="7"/>
      <c r="T7" s="39"/>
      <c r="U7" s="11"/>
      <c r="W7" s="3"/>
      <c r="X7" s="3"/>
      <c r="Y7" s="8"/>
      <c r="Z7" s="11"/>
      <c r="AB7" s="2"/>
      <c r="AC7" s="2"/>
      <c r="AD7" s="1"/>
      <c r="AE7" s="11"/>
      <c r="AG7" s="5"/>
      <c r="AH7" s="5"/>
      <c r="AI7" s="1"/>
      <c r="AJ7" s="11"/>
    </row>
    <row r="8" spans="1:43">
      <c r="A8" s="5">
        <v>42339</v>
      </c>
      <c r="B8" s="42"/>
      <c r="C8" s="1">
        <f>C7</f>
        <v>287.12</v>
      </c>
      <c r="E8" s="11" t="s">
        <v>49</v>
      </c>
      <c r="J8" s="12"/>
      <c r="L8" s="5">
        <v>42450</v>
      </c>
      <c r="M8" s="5"/>
      <c r="N8" s="4">
        <v>831.4</v>
      </c>
      <c r="O8" s="12"/>
      <c r="Q8" s="5">
        <v>42454</v>
      </c>
      <c r="R8" s="5"/>
      <c r="S8" s="7">
        <v>1285.8</v>
      </c>
      <c r="T8" s="39"/>
      <c r="U8" s="12"/>
      <c r="W8" s="5">
        <v>42451</v>
      </c>
      <c r="X8" s="5"/>
      <c r="Y8" s="4">
        <v>1380</v>
      </c>
      <c r="Z8" s="12"/>
      <c r="AB8" s="5">
        <v>42451</v>
      </c>
      <c r="AC8" s="5"/>
      <c r="AD8" s="4">
        <v>1819</v>
      </c>
      <c r="AE8" s="12"/>
      <c r="AG8" s="5">
        <v>42451</v>
      </c>
      <c r="AH8" s="5"/>
      <c r="AI8" s="4">
        <v>1833</v>
      </c>
      <c r="AJ8" s="12"/>
    </row>
    <row r="9" spans="1:43">
      <c r="A9" s="5">
        <v>42339</v>
      </c>
      <c r="B9" s="42">
        <v>0.65208333333333335</v>
      </c>
      <c r="C9" s="4">
        <f>C8+D9</f>
        <v>289.86</v>
      </c>
      <c r="D9" s="11">
        <f>291.35-288.61</f>
        <v>2.7400000000000091</v>
      </c>
      <c r="E9" s="11" t="s">
        <v>49</v>
      </c>
      <c r="G9" s="2"/>
      <c r="H9" s="2"/>
      <c r="I9" s="1"/>
      <c r="J9" s="11"/>
      <c r="L9" s="2"/>
      <c r="M9" s="2"/>
      <c r="N9" s="1"/>
      <c r="O9" s="11"/>
      <c r="Q9" s="2"/>
      <c r="R9" s="2"/>
      <c r="S9" s="1"/>
      <c r="T9" s="11"/>
      <c r="U9" s="11"/>
      <c r="W9" s="2"/>
      <c r="X9" s="2"/>
      <c r="Y9" s="1"/>
      <c r="Z9" s="11"/>
      <c r="AB9" s="2"/>
      <c r="AC9" s="2"/>
      <c r="AD9" s="1"/>
      <c r="AE9" s="11"/>
      <c r="AG9" s="2"/>
      <c r="AH9" s="2"/>
      <c r="AI9" s="1"/>
      <c r="AJ9" s="11"/>
      <c r="AQ9">
        <v>42283</v>
      </c>
    </row>
    <row r="10" spans="1:43">
      <c r="A10" s="10">
        <v>42349</v>
      </c>
      <c r="B10" s="10"/>
      <c r="C10" s="40">
        <f>C9</f>
        <v>289.86</v>
      </c>
      <c r="E10" s="11" t="s">
        <v>49</v>
      </c>
      <c r="G10" s="41"/>
      <c r="H10" s="41"/>
      <c r="I10" s="11"/>
      <c r="J10" s="11"/>
      <c r="L10" s="41"/>
      <c r="M10" s="41"/>
      <c r="N10" s="11"/>
      <c r="O10" s="11"/>
      <c r="Q10" s="41"/>
      <c r="R10" s="41"/>
      <c r="S10" s="11"/>
      <c r="T10" s="11"/>
      <c r="U10" s="11"/>
      <c r="W10" s="41"/>
      <c r="X10" s="41"/>
      <c r="Y10" s="11"/>
      <c r="Z10" s="11"/>
      <c r="AB10" s="41"/>
      <c r="AC10" s="41"/>
      <c r="AD10" s="11"/>
      <c r="AE10" s="11"/>
      <c r="AG10" s="41"/>
      <c r="AH10" s="41"/>
      <c r="AI10" s="11"/>
      <c r="AJ10" s="11"/>
    </row>
    <row r="11" spans="1:43">
      <c r="A11" s="10">
        <v>42349</v>
      </c>
      <c r="B11" s="43">
        <v>0.59583333333333333</v>
      </c>
      <c r="C11" s="40">
        <f>C10+D11</f>
        <v>293.13</v>
      </c>
      <c r="D11" s="12">
        <f>294.03-290.76</f>
        <v>3.2699999999999818</v>
      </c>
      <c r="E11" s="11" t="s">
        <v>49</v>
      </c>
      <c r="G11" s="41"/>
      <c r="H11" s="41"/>
      <c r="I11" s="11"/>
      <c r="J11" s="11"/>
      <c r="L11" s="41"/>
      <c r="M11" s="41"/>
      <c r="N11" s="11"/>
      <c r="O11" s="11"/>
      <c r="Q11" s="41"/>
      <c r="R11" s="41"/>
      <c r="S11" s="11"/>
      <c r="T11" s="11"/>
      <c r="U11" s="11"/>
      <c r="W11" s="41"/>
      <c r="X11" s="41"/>
      <c r="Y11" s="11"/>
      <c r="Z11" s="11"/>
      <c r="AB11" s="41"/>
      <c r="AC11" s="41"/>
      <c r="AD11" s="11"/>
      <c r="AE11" s="11"/>
      <c r="AG11" s="41"/>
      <c r="AH11" s="41"/>
      <c r="AI11" s="11"/>
      <c r="AJ11" s="11"/>
    </row>
    <row r="12" spans="1:43">
      <c r="A12" s="6">
        <v>42375</v>
      </c>
      <c r="B12" s="6"/>
      <c r="C12" s="9">
        <f>C11</f>
        <v>293.13</v>
      </c>
      <c r="E12" s="11" t="s">
        <v>49</v>
      </c>
    </row>
    <row r="13" spans="1:43">
      <c r="A13" s="6">
        <v>42375</v>
      </c>
      <c r="B13" s="28">
        <v>0.99861111111111101</v>
      </c>
      <c r="C13">
        <f>C12+D13</f>
        <v>296.27999999999997</v>
      </c>
      <c r="D13" s="11">
        <f>295.78-292.63</f>
        <v>3.1499999999999773</v>
      </c>
      <c r="E13" s="11" t="s">
        <v>49</v>
      </c>
    </row>
    <row r="14" spans="1:43">
      <c r="A14" s="6">
        <v>42384</v>
      </c>
      <c r="B14" s="28"/>
      <c r="C14">
        <f>C13</f>
        <v>296.27999999999997</v>
      </c>
      <c r="E14" s="11" t="s">
        <v>49</v>
      </c>
    </row>
    <row r="15" spans="1:43">
      <c r="A15" s="6">
        <v>42384</v>
      </c>
      <c r="B15" s="28">
        <v>0.42222222222222222</v>
      </c>
      <c r="C15">
        <f>C14+D15</f>
        <v>488.33</v>
      </c>
      <c r="D15">
        <f>488.75-296.7</f>
        <v>192.05</v>
      </c>
    </row>
    <row r="16" spans="1:43">
      <c r="A16" s="6"/>
    </row>
    <row r="17" spans="1:46">
      <c r="A17" s="49" t="s">
        <v>7</v>
      </c>
      <c r="B17" s="50"/>
      <c r="C17" s="51"/>
      <c r="D17" s="32" t="s">
        <v>30</v>
      </c>
      <c r="E17" s="44"/>
      <c r="G17" s="49" t="s">
        <v>8</v>
      </c>
      <c r="H17" s="50"/>
      <c r="I17" s="51"/>
      <c r="J17" s="31" t="s">
        <v>30</v>
      </c>
      <c r="L17" s="49" t="s">
        <v>9</v>
      </c>
      <c r="M17" s="50"/>
      <c r="N17" s="51"/>
      <c r="O17" s="31" t="s">
        <v>30</v>
      </c>
      <c r="Q17" s="46" t="s">
        <v>10</v>
      </c>
      <c r="R17" s="47"/>
      <c r="S17" s="48"/>
      <c r="T17" s="21"/>
      <c r="U17" s="31" t="s">
        <v>30</v>
      </c>
      <c r="W17" s="46" t="s">
        <v>11</v>
      </c>
      <c r="X17" s="47"/>
      <c r="Y17" s="48"/>
      <c r="Z17" s="31" t="s">
        <v>30</v>
      </c>
      <c r="AB17" s="46" t="s">
        <v>12</v>
      </c>
      <c r="AC17" s="47"/>
      <c r="AD17" s="48"/>
      <c r="AE17" s="31" t="s">
        <v>30</v>
      </c>
      <c r="AG17" s="46" t="s">
        <v>13</v>
      </c>
      <c r="AH17" s="47"/>
      <c r="AI17" s="48"/>
      <c r="AJ17" s="31" t="s">
        <v>30</v>
      </c>
      <c r="AL17" s="46" t="s">
        <v>24</v>
      </c>
      <c r="AM17" s="47"/>
      <c r="AN17" s="48"/>
      <c r="AO17" s="31" t="s">
        <v>30</v>
      </c>
      <c r="AQ17" s="46" t="s">
        <v>25</v>
      </c>
      <c r="AR17" s="47"/>
      <c r="AS17" s="48"/>
      <c r="AT17" s="31" t="s">
        <v>30</v>
      </c>
    </row>
    <row r="18" spans="1:46">
      <c r="A18" s="25" t="s">
        <v>27</v>
      </c>
      <c r="B18" s="25" t="s">
        <v>28</v>
      </c>
      <c r="C18" s="25" t="s">
        <v>29</v>
      </c>
      <c r="D18" s="29"/>
      <c r="E18" s="29"/>
      <c r="G18" s="25" t="s">
        <v>27</v>
      </c>
      <c r="H18" s="25" t="s">
        <v>28</v>
      </c>
      <c r="I18" s="25" t="s">
        <v>29</v>
      </c>
      <c r="J18" s="29"/>
      <c r="L18" s="25" t="s">
        <v>27</v>
      </c>
      <c r="M18" s="25" t="s">
        <v>28</v>
      </c>
      <c r="N18" s="25" t="s">
        <v>29</v>
      </c>
      <c r="O18" s="29"/>
      <c r="Q18" s="25" t="s">
        <v>27</v>
      </c>
      <c r="R18" s="25" t="s">
        <v>28</v>
      </c>
      <c r="S18" s="25" t="s">
        <v>29</v>
      </c>
      <c r="T18" s="34" t="s">
        <v>42</v>
      </c>
      <c r="U18" s="29"/>
      <c r="W18" s="25" t="s">
        <v>27</v>
      </c>
      <c r="X18" s="25" t="s">
        <v>28</v>
      </c>
      <c r="Y18" s="25" t="s">
        <v>29</v>
      </c>
      <c r="Z18" s="29"/>
      <c r="AB18" s="25" t="s">
        <v>27</v>
      </c>
      <c r="AC18" s="25" t="s">
        <v>28</v>
      </c>
      <c r="AD18" s="25" t="s">
        <v>29</v>
      </c>
      <c r="AE18" s="29"/>
      <c r="AG18" s="25" t="s">
        <v>27</v>
      </c>
      <c r="AH18" s="25" t="s">
        <v>28</v>
      </c>
      <c r="AI18" s="25" t="s">
        <v>29</v>
      </c>
      <c r="AJ18" s="29"/>
      <c r="AL18" s="25" t="s">
        <v>27</v>
      </c>
      <c r="AM18" s="25" t="s">
        <v>28</v>
      </c>
      <c r="AN18" s="25" t="s">
        <v>29</v>
      </c>
      <c r="AO18" s="29"/>
      <c r="AQ18" s="25" t="s">
        <v>27</v>
      </c>
      <c r="AR18" s="25" t="s">
        <v>28</v>
      </c>
      <c r="AS18" s="25" t="s">
        <v>29</v>
      </c>
      <c r="AT18" s="29"/>
    </row>
    <row r="19" spans="1:46">
      <c r="A19" s="2">
        <v>41752</v>
      </c>
      <c r="B19" s="2"/>
      <c r="C19" s="1">
        <v>388.1</v>
      </c>
      <c r="D19" s="11" t="s">
        <v>38</v>
      </c>
      <c r="E19" s="11"/>
      <c r="F19" t="s">
        <v>19</v>
      </c>
      <c r="G19" s="2">
        <v>42283</v>
      </c>
      <c r="H19" s="2"/>
      <c r="I19" s="1">
        <v>197.5</v>
      </c>
      <c r="J19" s="11" t="s">
        <v>34</v>
      </c>
      <c r="L19" s="2">
        <v>42412</v>
      </c>
      <c r="M19" s="2"/>
      <c r="N19" s="1">
        <v>299</v>
      </c>
      <c r="O19" t="s">
        <v>36</v>
      </c>
      <c r="Q19" s="5">
        <v>42283</v>
      </c>
      <c r="R19" s="5"/>
      <c r="S19" s="1">
        <v>289.3</v>
      </c>
      <c r="T19" s="11"/>
      <c r="U19" s="11" t="s">
        <v>34</v>
      </c>
      <c r="W19" s="5">
        <v>42304</v>
      </c>
      <c r="X19" s="5"/>
      <c r="Y19" s="1">
        <v>387.5</v>
      </c>
      <c r="Z19" s="11" t="s">
        <v>35</v>
      </c>
      <c r="AB19" s="5">
        <v>42282</v>
      </c>
      <c r="AC19" s="5"/>
      <c r="AD19" s="1">
        <v>514.9</v>
      </c>
      <c r="AE19" s="11"/>
      <c r="AG19" s="5">
        <v>42422</v>
      </c>
      <c r="AH19" s="5"/>
      <c r="AI19" s="1">
        <v>392</v>
      </c>
      <c r="AJ19" s="11" t="s">
        <v>36</v>
      </c>
      <c r="AL19" s="6">
        <v>42468</v>
      </c>
      <c r="AM19" s="6"/>
      <c r="AN19" s="19">
        <v>198</v>
      </c>
      <c r="AO19" s="19" t="s">
        <v>34</v>
      </c>
      <c r="AQ19" s="6">
        <v>42468</v>
      </c>
      <c r="AR19" s="6"/>
      <c r="AS19">
        <v>275</v>
      </c>
      <c r="AT19" t="s">
        <v>34</v>
      </c>
    </row>
    <row r="20" spans="1:46">
      <c r="A20" s="5">
        <v>42283</v>
      </c>
      <c r="B20" s="5"/>
      <c r="C20" s="1">
        <v>388.1</v>
      </c>
      <c r="D20" s="11"/>
      <c r="E20" s="11"/>
      <c r="G20" s="6">
        <v>42384</v>
      </c>
      <c r="H20" s="6"/>
      <c r="I20">
        <v>197.5</v>
      </c>
      <c r="L20" s="5">
        <v>42417</v>
      </c>
      <c r="M20" s="5"/>
      <c r="N20" s="1">
        <v>299</v>
      </c>
      <c r="Q20" s="5">
        <v>42339</v>
      </c>
      <c r="R20" s="26">
        <v>0.69287037037037036</v>
      </c>
      <c r="S20" s="4">
        <f>S19</f>
        <v>289.3</v>
      </c>
      <c r="T20" s="12">
        <f>320-296.7</f>
        <v>23.300000000000011</v>
      </c>
      <c r="W20" s="5">
        <v>42339</v>
      </c>
      <c r="X20" s="5"/>
      <c r="Y20" s="4">
        <v>387.5</v>
      </c>
      <c r="AB20" s="5">
        <v>42384</v>
      </c>
      <c r="AC20" s="5"/>
      <c r="AD20" s="4">
        <v>514.9</v>
      </c>
      <c r="AG20" s="5">
        <v>42487</v>
      </c>
      <c r="AH20" s="5"/>
      <c r="AI20" s="4">
        <v>392</v>
      </c>
      <c r="AL20" s="18">
        <v>42487</v>
      </c>
      <c r="AM20" s="18"/>
      <c r="AN20" s="19">
        <v>198</v>
      </c>
      <c r="AO20" s="19"/>
      <c r="AQ20" s="6">
        <v>42487</v>
      </c>
      <c r="AR20" s="6"/>
      <c r="AS20">
        <v>275</v>
      </c>
    </row>
    <row r="21" spans="1:46">
      <c r="A21" s="10">
        <v>42292</v>
      </c>
      <c r="B21" s="10"/>
      <c r="C21" s="11">
        <v>388.1</v>
      </c>
      <c r="D21" s="11"/>
      <c r="E21" s="11"/>
      <c r="G21" s="5">
        <v>42384</v>
      </c>
      <c r="H21" s="5"/>
      <c r="I21" s="1"/>
      <c r="J21" s="11"/>
      <c r="L21" s="10">
        <v>42417</v>
      </c>
      <c r="M21" s="10"/>
      <c r="N21" s="11">
        <v>306</v>
      </c>
      <c r="O21" s="11" t="s">
        <v>36</v>
      </c>
      <c r="Q21" s="10">
        <v>42339</v>
      </c>
      <c r="R21" s="27">
        <v>0.69555555555555559</v>
      </c>
      <c r="S21" s="11">
        <f>S20+T20</f>
        <v>312.60000000000002</v>
      </c>
      <c r="T21" s="11"/>
      <c r="U21" t="s">
        <v>43</v>
      </c>
      <c r="W21" s="13">
        <v>42339</v>
      </c>
      <c r="X21" s="23"/>
      <c r="Y21" s="14">
        <v>420</v>
      </c>
      <c r="Z21" s="11" t="s">
        <v>36</v>
      </c>
      <c r="AB21" s="10">
        <v>42384</v>
      </c>
      <c r="AC21" s="10"/>
      <c r="AD21" s="12"/>
      <c r="AE21" s="11"/>
      <c r="AJ21" s="11"/>
      <c r="AL21" s="18"/>
      <c r="AM21" s="18"/>
      <c r="AN21" s="19"/>
      <c r="AO21" s="19"/>
    </row>
    <row r="22" spans="1:46">
      <c r="A22" s="10"/>
      <c r="B22" s="10"/>
      <c r="C22" s="11"/>
      <c r="D22" s="11"/>
      <c r="E22" s="11"/>
      <c r="G22" s="10"/>
      <c r="H22" s="10"/>
      <c r="I22" s="11"/>
      <c r="J22" s="11"/>
      <c r="L22" s="10">
        <v>42435</v>
      </c>
      <c r="M22" s="10"/>
      <c r="N22" s="11">
        <v>306</v>
      </c>
      <c r="Q22" s="10"/>
      <c r="R22" s="10"/>
      <c r="S22" s="12"/>
      <c r="T22" s="12"/>
      <c r="U22" s="11"/>
      <c r="W22" s="13">
        <v>42384</v>
      </c>
      <c r="X22" s="23"/>
      <c r="Y22" s="14">
        <v>420</v>
      </c>
      <c r="Z22" s="11"/>
      <c r="AB22" s="10"/>
      <c r="AC22" s="10"/>
      <c r="AD22" s="12"/>
      <c r="AE22" s="11"/>
      <c r="AJ22" s="11"/>
    </row>
    <row r="23" spans="1:46" ht="19" customHeight="1">
      <c r="A23" t="s">
        <v>18</v>
      </c>
      <c r="L23" s="6">
        <v>42435</v>
      </c>
      <c r="M23" s="6"/>
      <c r="N23" s="11">
        <v>330</v>
      </c>
      <c r="O23" s="11" t="s">
        <v>39</v>
      </c>
      <c r="Q23" s="6"/>
      <c r="R23" s="6"/>
      <c r="W23" s="17">
        <v>42384</v>
      </c>
      <c r="X23" s="24"/>
      <c r="Y23" s="14">
        <v>430.66</v>
      </c>
      <c r="Z23" s="33" t="s">
        <v>37</v>
      </c>
      <c r="AA23" s="15"/>
    </row>
    <row r="24" spans="1:46">
      <c r="L24" s="6">
        <v>42485</v>
      </c>
      <c r="M24" s="6"/>
      <c r="N24" s="11">
        <v>330</v>
      </c>
      <c r="W24" s="16">
        <v>42487</v>
      </c>
      <c r="X24" s="16"/>
      <c r="Y24" s="14">
        <v>430.66</v>
      </c>
      <c r="AA24" s="15"/>
    </row>
    <row r="25" spans="1:46">
      <c r="L25" s="6"/>
      <c r="M25" s="6"/>
      <c r="N25" s="11"/>
      <c r="W25" s="16"/>
      <c r="X25" s="16"/>
      <c r="Y25" s="16"/>
      <c r="AA25" s="15"/>
    </row>
    <row r="26" spans="1:46">
      <c r="L26" s="6"/>
      <c r="M26" s="6"/>
      <c r="N26" s="11"/>
      <c r="W26" s="16"/>
      <c r="X26" s="16"/>
      <c r="Y26" s="16"/>
      <c r="AA26" s="15"/>
    </row>
    <row r="27" spans="1:46">
      <c r="A27" s="49" t="s">
        <v>14</v>
      </c>
      <c r="B27" s="50"/>
      <c r="C27" s="51"/>
      <c r="D27" s="32" t="s">
        <v>30</v>
      </c>
      <c r="E27" s="44"/>
      <c r="L27" s="49" t="s">
        <v>20</v>
      </c>
      <c r="M27" s="50"/>
      <c r="N27" s="51"/>
      <c r="O27" s="31" t="s">
        <v>30</v>
      </c>
      <c r="Q27" s="49" t="s">
        <v>26</v>
      </c>
      <c r="R27" s="50"/>
      <c r="S27" s="51"/>
      <c r="T27" s="22"/>
      <c r="U27" s="31" t="s">
        <v>30</v>
      </c>
      <c r="W27" s="46" t="s">
        <v>16</v>
      </c>
      <c r="X27" s="47"/>
      <c r="Y27" s="48"/>
      <c r="Z27" s="31" t="s">
        <v>30</v>
      </c>
      <c r="AB27" s="46" t="s">
        <v>17</v>
      </c>
      <c r="AC27" s="47"/>
      <c r="AD27" s="48"/>
      <c r="AE27" s="31" t="s">
        <v>30</v>
      </c>
    </row>
    <row r="28" spans="1:46">
      <c r="A28" s="25" t="s">
        <v>27</v>
      </c>
      <c r="B28" s="25" t="s">
        <v>28</v>
      </c>
      <c r="C28" s="25" t="s">
        <v>29</v>
      </c>
      <c r="D28" s="29"/>
      <c r="E28" s="29"/>
      <c r="L28" s="25" t="s">
        <v>27</v>
      </c>
      <c r="M28" s="25" t="s">
        <v>28</v>
      </c>
      <c r="N28" s="25" t="s">
        <v>29</v>
      </c>
      <c r="O28" s="29"/>
      <c r="Q28" s="25" t="s">
        <v>27</v>
      </c>
      <c r="R28" s="25" t="s">
        <v>28</v>
      </c>
      <c r="S28" s="25" t="s">
        <v>29</v>
      </c>
      <c r="T28" s="29"/>
      <c r="U28" s="29"/>
      <c r="W28" s="25" t="s">
        <v>27</v>
      </c>
      <c r="X28" s="25" t="s">
        <v>28</v>
      </c>
      <c r="Y28" s="25" t="s">
        <v>29</v>
      </c>
      <c r="Z28" s="29"/>
      <c r="AB28" s="25" t="s">
        <v>27</v>
      </c>
      <c r="AC28" s="25" t="s">
        <v>28</v>
      </c>
      <c r="AD28" s="25" t="s">
        <v>29</v>
      </c>
      <c r="AE28" s="29"/>
      <c r="AJ28" s="29"/>
    </row>
    <row r="29" spans="1:46">
      <c r="A29" s="2">
        <v>42282</v>
      </c>
      <c r="B29" s="2"/>
      <c r="C29" s="1">
        <v>514.6</v>
      </c>
      <c r="D29" s="11" t="s">
        <v>34</v>
      </c>
      <c r="E29" s="11"/>
      <c r="L29" s="2">
        <v>42290</v>
      </c>
      <c r="M29" s="2"/>
      <c r="N29" s="35">
        <v>300.89999999999998</v>
      </c>
      <c r="O29" s="11" t="s">
        <v>31</v>
      </c>
      <c r="Q29" s="2">
        <v>42466</v>
      </c>
      <c r="R29" s="2"/>
      <c r="S29" s="1">
        <v>412</v>
      </c>
      <c r="T29" s="11"/>
      <c r="U29" s="11" t="s">
        <v>41</v>
      </c>
      <c r="W29" s="5">
        <v>42297</v>
      </c>
      <c r="X29" s="5"/>
      <c r="Y29" s="1">
        <v>211.3</v>
      </c>
      <c r="Z29" s="33" t="s">
        <v>40</v>
      </c>
      <c r="AB29" s="5">
        <v>42304</v>
      </c>
      <c r="AC29" s="5"/>
      <c r="AD29" s="1">
        <v>242.3</v>
      </c>
      <c r="AE29" s="33" t="s">
        <v>40</v>
      </c>
    </row>
    <row r="30" spans="1:46">
      <c r="A30" s="5">
        <v>42384</v>
      </c>
      <c r="B30" s="5"/>
      <c r="C30" s="1">
        <v>514.6</v>
      </c>
      <c r="D30" s="11"/>
      <c r="E30" s="11"/>
      <c r="L30" s="5">
        <v>42339</v>
      </c>
      <c r="M30" s="5"/>
      <c r="N30" s="35">
        <v>300.89999999999998</v>
      </c>
      <c r="O30" s="11"/>
      <c r="Q30" s="5">
        <v>42475</v>
      </c>
      <c r="R30" s="5"/>
      <c r="S30" s="1">
        <v>412</v>
      </c>
      <c r="T30" s="11"/>
      <c r="U30" s="11"/>
      <c r="W30" s="5"/>
      <c r="X30" s="5"/>
      <c r="Y30" s="4">
        <v>211.3</v>
      </c>
      <c r="Z30" s="12"/>
      <c r="AB30" s="5"/>
      <c r="AC30" s="5"/>
      <c r="AD30" s="4">
        <v>242.3</v>
      </c>
      <c r="AE30" s="12"/>
    </row>
    <row r="31" spans="1:46">
      <c r="A31" s="6">
        <v>42384</v>
      </c>
      <c r="B31" s="6"/>
      <c r="L31" s="6">
        <v>42339</v>
      </c>
      <c r="M31" s="6"/>
      <c r="N31" s="36">
        <v>302.52999999999997</v>
      </c>
      <c r="O31" t="s">
        <v>32</v>
      </c>
    </row>
    <row r="32" spans="1:46">
      <c r="L32" s="6">
        <v>42384</v>
      </c>
      <c r="M32" s="6"/>
      <c r="N32" s="36">
        <v>302.52999999999997</v>
      </c>
      <c r="O32" t="s">
        <v>32</v>
      </c>
    </row>
    <row r="33" spans="1:17">
      <c r="L33" s="6">
        <v>42384</v>
      </c>
      <c r="M33" s="6"/>
    </row>
    <row r="34" spans="1:17">
      <c r="L34" s="6"/>
      <c r="M34" s="6"/>
    </row>
    <row r="35" spans="1:17">
      <c r="L35" s="6"/>
      <c r="M35" s="6"/>
    </row>
    <row r="36" spans="1:17">
      <c r="L36" s="6"/>
      <c r="M36" s="6"/>
    </row>
    <row r="37" spans="1:17">
      <c r="L37" s="6"/>
      <c r="M37" s="6"/>
    </row>
    <row r="38" spans="1:17">
      <c r="L38" s="6"/>
      <c r="M38" s="6"/>
    </row>
    <row r="39" spans="1:17">
      <c r="L39" s="6"/>
      <c r="M39" s="6"/>
    </row>
    <row r="40" spans="1:17" ht="17" customHeight="1"/>
    <row r="46" spans="1:17">
      <c r="G46" t="s">
        <v>23</v>
      </c>
    </row>
    <row r="47" spans="1:17">
      <c r="A47" s="49" t="s">
        <v>21</v>
      </c>
      <c r="B47" s="50"/>
      <c r="C47" s="51"/>
      <c r="D47" s="30"/>
      <c r="E47" s="30"/>
      <c r="G47" s="49" t="s">
        <v>22</v>
      </c>
      <c r="H47" s="50"/>
      <c r="I47" s="51"/>
      <c r="J47" s="30"/>
      <c r="L47" s="49" t="s">
        <v>15</v>
      </c>
      <c r="M47" s="50"/>
      <c r="N47" s="51"/>
      <c r="Q47" s="31" t="s">
        <v>30</v>
      </c>
    </row>
    <row r="48" spans="1:17">
      <c r="A48" s="25" t="s">
        <v>27</v>
      </c>
      <c r="B48" s="25" t="s">
        <v>28</v>
      </c>
      <c r="C48" s="25" t="s">
        <v>29</v>
      </c>
      <c r="D48" s="29"/>
      <c r="E48" s="29"/>
      <c r="G48" s="25" t="s">
        <v>27</v>
      </c>
      <c r="H48" s="25" t="s">
        <v>28</v>
      </c>
      <c r="I48" s="25" t="s">
        <v>29</v>
      </c>
      <c r="J48" s="29"/>
      <c r="L48" s="25" t="s">
        <v>27</v>
      </c>
      <c r="M48" s="25" t="s">
        <v>28</v>
      </c>
      <c r="N48" s="25" t="s">
        <v>29</v>
      </c>
      <c r="O48" s="34" t="s">
        <v>42</v>
      </c>
      <c r="Q48" s="29"/>
    </row>
    <row r="49" spans="1:18">
      <c r="A49" s="2">
        <v>42314</v>
      </c>
      <c r="B49" s="2"/>
      <c r="C49" s="1">
        <v>1850</v>
      </c>
      <c r="D49" s="11"/>
      <c r="E49" s="11"/>
      <c r="G49" s="2">
        <v>42312</v>
      </c>
      <c r="H49" s="2"/>
      <c r="I49" s="1">
        <v>530</v>
      </c>
      <c r="J49" s="11"/>
      <c r="L49" s="2">
        <v>42290</v>
      </c>
      <c r="M49" s="2"/>
      <c r="N49" s="35">
        <f>301.9-1</f>
        <v>300.89999999999998</v>
      </c>
      <c r="O49" s="36"/>
      <c r="Q49" s="11" t="s">
        <v>45</v>
      </c>
    </row>
    <row r="50" spans="1:18">
      <c r="A50" s="5">
        <v>42341</v>
      </c>
      <c r="B50" s="5"/>
      <c r="C50" s="1">
        <v>1850</v>
      </c>
      <c r="D50" s="11"/>
      <c r="E50" s="11"/>
      <c r="G50" s="5">
        <v>42339</v>
      </c>
      <c r="H50" s="5"/>
      <c r="I50" s="1">
        <v>530</v>
      </c>
      <c r="J50" s="11"/>
      <c r="L50" s="5">
        <v>42339</v>
      </c>
      <c r="M50" s="5"/>
      <c r="N50" s="35">
        <f>N49</f>
        <v>300.89999999999998</v>
      </c>
      <c r="O50" s="36"/>
      <c r="Q50" s="11"/>
    </row>
    <row r="51" spans="1:18">
      <c r="A51" s="6">
        <v>42451</v>
      </c>
      <c r="B51" s="6"/>
      <c r="C51">
        <v>1850</v>
      </c>
      <c r="G51" s="6">
        <v>42367</v>
      </c>
      <c r="H51" s="6"/>
      <c r="I51">
        <v>530</v>
      </c>
      <c r="L51" s="6">
        <v>42339</v>
      </c>
      <c r="M51" s="28">
        <v>0.65625</v>
      </c>
      <c r="N51" s="36">
        <f>N50+O51</f>
        <v>302.52999999999997</v>
      </c>
      <c r="O51" s="36">
        <f>300.36-298.73</f>
        <v>1.6299999999999955</v>
      </c>
      <c r="Q51" t="s">
        <v>43</v>
      </c>
    </row>
    <row r="52" spans="1:18">
      <c r="A52" s="6">
        <v>42478</v>
      </c>
      <c r="B52" s="6"/>
      <c r="C52">
        <v>1850</v>
      </c>
      <c r="G52" s="6">
        <v>42450</v>
      </c>
      <c r="H52" s="6"/>
      <c r="I52">
        <v>530</v>
      </c>
      <c r="L52" s="6">
        <v>42384</v>
      </c>
      <c r="M52" s="6"/>
      <c r="N52" s="36">
        <f>N51</f>
        <v>302.52999999999997</v>
      </c>
      <c r="O52" s="36"/>
      <c r="Q52" t="s">
        <v>43</v>
      </c>
    </row>
    <row r="53" spans="1:18">
      <c r="L53" s="6">
        <v>42384</v>
      </c>
      <c r="M53" s="28">
        <v>0.90625</v>
      </c>
      <c r="N53" s="36">
        <f>N52+O53+1</f>
        <v>318.53999999999996</v>
      </c>
      <c r="O53" s="36">
        <f>315.71-300.7</f>
        <v>15.009999999999991</v>
      </c>
      <c r="Q53" t="s">
        <v>43</v>
      </c>
    </row>
    <row r="54" spans="1:18">
      <c r="L54" s="6">
        <v>42384</v>
      </c>
      <c r="M54" s="6"/>
      <c r="N54" s="36">
        <f>N53</f>
        <v>318.53999999999996</v>
      </c>
      <c r="O54" s="36"/>
      <c r="Q54" t="s">
        <v>43</v>
      </c>
    </row>
    <row r="55" spans="1:18">
      <c r="L55" s="6">
        <v>42384</v>
      </c>
      <c r="M55" s="28">
        <v>0.9375</v>
      </c>
      <c r="N55" s="36">
        <f>N54+O55</f>
        <v>421.25</v>
      </c>
      <c r="O55" s="36">
        <f>418.42-315.71</f>
        <v>102.71000000000004</v>
      </c>
      <c r="Q55" t="s">
        <v>43</v>
      </c>
    </row>
    <row r="56" spans="1:18">
      <c r="A56" s="6">
        <v>42278</v>
      </c>
      <c r="B56" s="6"/>
      <c r="C56">
        <v>180</v>
      </c>
      <c r="G56">
        <v>42278</v>
      </c>
      <c r="L56" s="6">
        <v>42392</v>
      </c>
      <c r="N56" s="37">
        <f>N55</f>
        <v>421.25</v>
      </c>
      <c r="O56" s="36"/>
      <c r="Q56" t="s">
        <v>43</v>
      </c>
    </row>
    <row r="57" spans="1:18">
      <c r="A57" s="6">
        <v>42309</v>
      </c>
      <c r="B57" s="6"/>
      <c r="C57">
        <v>180</v>
      </c>
      <c r="G57">
        <v>42309</v>
      </c>
      <c r="I57">
        <f>G57-G56</f>
        <v>31</v>
      </c>
      <c r="L57" s="6">
        <v>42392</v>
      </c>
      <c r="M57" s="28">
        <v>0</v>
      </c>
      <c r="N57" s="36">
        <f>N56+O57</f>
        <v>421.39</v>
      </c>
      <c r="O57" s="36">
        <f>416.78-416.64</f>
        <v>0.13999999999998636</v>
      </c>
      <c r="Q57" t="s">
        <v>43</v>
      </c>
    </row>
    <row r="58" spans="1:18">
      <c r="A58" s="6"/>
      <c r="B58" s="6"/>
      <c r="L58" s="6">
        <v>42392</v>
      </c>
      <c r="M58" s="28"/>
      <c r="N58" s="36">
        <f>N57</f>
        <v>421.39</v>
      </c>
      <c r="O58" s="36"/>
    </row>
    <row r="59" spans="1:18">
      <c r="A59" s="6"/>
      <c r="B59" s="6"/>
      <c r="L59" s="6">
        <v>42392</v>
      </c>
      <c r="M59" s="28">
        <v>0.78125</v>
      </c>
      <c r="N59" s="36">
        <f>N58+O59</f>
        <v>423.28999999999996</v>
      </c>
      <c r="O59" s="36">
        <v>1.9</v>
      </c>
    </row>
    <row r="60" spans="1:18">
      <c r="A60" s="6">
        <v>42339</v>
      </c>
      <c r="B60" s="6"/>
      <c r="C60">
        <v>180</v>
      </c>
      <c r="G60">
        <v>42339</v>
      </c>
      <c r="L60" s="6">
        <v>42435</v>
      </c>
      <c r="M60" s="6"/>
      <c r="N60" s="36">
        <f>N59</f>
        <v>423.28999999999996</v>
      </c>
      <c r="O60" s="36"/>
      <c r="Q60" t="s">
        <v>43</v>
      </c>
    </row>
    <row r="61" spans="1:18">
      <c r="A61" s="6">
        <v>42370</v>
      </c>
      <c r="B61" s="6"/>
      <c r="C61">
        <v>180</v>
      </c>
      <c r="G61">
        <v>42370</v>
      </c>
      <c r="L61" s="6">
        <v>42435</v>
      </c>
      <c r="M61" s="28">
        <v>0.40625</v>
      </c>
      <c r="N61" s="36">
        <f>N60+O61</f>
        <v>423.54999999999995</v>
      </c>
      <c r="O61" s="36">
        <f>419.56-419.3</f>
        <v>0.25999999999999091</v>
      </c>
      <c r="Q61" t="s">
        <v>43</v>
      </c>
    </row>
    <row r="62" spans="1:18">
      <c r="A62" s="6">
        <v>42401</v>
      </c>
      <c r="B62" s="6"/>
      <c r="C62">
        <v>180</v>
      </c>
      <c r="G62">
        <v>42401</v>
      </c>
      <c r="L62" s="6">
        <v>42486</v>
      </c>
      <c r="M62" s="6"/>
      <c r="N62" s="36">
        <f>N61</f>
        <v>423.54999999999995</v>
      </c>
    </row>
    <row r="63" spans="1:18" ht="105" customHeight="1">
      <c r="A63" s="6">
        <v>42430</v>
      </c>
      <c r="B63" s="6"/>
      <c r="C63">
        <v>180</v>
      </c>
      <c r="G63">
        <v>42430</v>
      </c>
      <c r="L63" s="6"/>
      <c r="M63" s="6"/>
      <c r="Q63" s="52" t="s">
        <v>44</v>
      </c>
      <c r="R63" s="52"/>
    </row>
    <row r="64" spans="1:18">
      <c r="A64" s="6">
        <v>42461</v>
      </c>
      <c r="B64" s="6"/>
      <c r="C64">
        <v>180</v>
      </c>
      <c r="G64">
        <v>42461</v>
      </c>
      <c r="L64" s="6"/>
      <c r="M64" s="6"/>
      <c r="Q64" s="52"/>
      <c r="R64" s="52"/>
    </row>
    <row r="65" spans="7:18">
      <c r="G65" s="20">
        <v>42487</v>
      </c>
      <c r="H65" s="20"/>
      <c r="Q65" s="52"/>
      <c r="R65" s="52"/>
    </row>
    <row r="66" spans="7:18">
      <c r="N66">
        <v>421.17</v>
      </c>
      <c r="O66" t="s">
        <v>46</v>
      </c>
      <c r="Q66" s="52"/>
      <c r="R66" s="52"/>
    </row>
    <row r="67" spans="7:18">
      <c r="N67" s="38">
        <v>415</v>
      </c>
      <c r="O67" s="36"/>
      <c r="Q67" t="s">
        <v>33</v>
      </c>
    </row>
  </sheetData>
  <mergeCells count="25">
    <mergeCell ref="Q63:R66"/>
    <mergeCell ref="Q1:S1"/>
    <mergeCell ref="W1:Y1"/>
    <mergeCell ref="AB1:AD1"/>
    <mergeCell ref="AG1:AI1"/>
    <mergeCell ref="Q17:S17"/>
    <mergeCell ref="W17:Y17"/>
    <mergeCell ref="AB17:AD17"/>
    <mergeCell ref="AG17:AI17"/>
    <mergeCell ref="A1:C1"/>
    <mergeCell ref="G1:I1"/>
    <mergeCell ref="L1:N1"/>
    <mergeCell ref="A17:C17"/>
    <mergeCell ref="A27:C27"/>
    <mergeCell ref="L47:N47"/>
    <mergeCell ref="G17:I17"/>
    <mergeCell ref="L17:N17"/>
    <mergeCell ref="L27:N27"/>
    <mergeCell ref="A47:C47"/>
    <mergeCell ref="G47:I47"/>
    <mergeCell ref="AL17:AN17"/>
    <mergeCell ref="AQ17:AS17"/>
    <mergeCell ref="Q27:S27"/>
    <mergeCell ref="W27:Y27"/>
    <mergeCell ref="AB27:AD2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Benthic</vt:lpstr>
      <vt:lpstr>Moorings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Lundsten</dc:creator>
  <cp:lastModifiedBy>Eve Lundsten</cp:lastModifiedBy>
  <cp:lastPrinted>2016-07-12T23:37:39Z</cp:lastPrinted>
  <dcterms:created xsi:type="dcterms:W3CDTF">2016-03-25T21:21:38Z</dcterms:created>
  <dcterms:modified xsi:type="dcterms:W3CDTF">2016-07-12T23:37:40Z</dcterms:modified>
</cp:coreProperties>
</file>