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atlas\OA_Moorings\"/>
    </mc:Choice>
  </mc:AlternateContent>
  <xr:revisionPtr revIDLastSave="0" documentId="13_ncr:1_{6761F81E-16D2-40B5-9301-42F827F8EB8E}" xr6:coauthVersionLast="47" xr6:coauthVersionMax="47" xr10:uidLastSave="{00000000-0000-0000-0000-000000000000}"/>
  <bookViews>
    <workbookView xWindow="1950" yWindow="1950" windowWidth="25305" windowHeight="13425" tabRatio="500" activeTab="1" xr2:uid="{00000000-000D-0000-FFFF-FFFF00000000}"/>
  </bookViews>
  <sheets>
    <sheet name="CO2" sheetId="1" r:id="rId1"/>
    <sheet name="pH" sheetId="2" r:id="rId2"/>
    <sheet name="O2" sheetId="4" r:id="rId3"/>
    <sheet name="Fluor" sheetId="3" r:id="rId4"/>
    <sheet name="MET" sheetId="5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8" i="2" l="1"/>
  <c r="O38" i="2"/>
  <c r="O36" i="2"/>
  <c r="M36" i="2"/>
  <c r="P36" i="2"/>
  <c r="O34" i="2"/>
  <c r="M34" i="2"/>
  <c r="P34" i="2"/>
  <c r="O32" i="2"/>
  <c r="P32" i="2"/>
  <c r="O30" i="2"/>
  <c r="O26" i="2"/>
  <c r="P21" i="2"/>
  <c r="O24" i="2"/>
  <c r="P24" i="2"/>
  <c r="O23" i="2"/>
  <c r="P23" i="2"/>
  <c r="P19" i="2"/>
  <c r="P17" i="2"/>
  <c r="P9" i="2"/>
  <c r="P7" i="2"/>
  <c r="P4" i="2"/>
  <c r="P5" i="2"/>
  <c r="P3" i="2"/>
  <c r="P16" i="2"/>
  <c r="P10" i="2"/>
  <c r="AD11" i="2"/>
  <c r="P14" i="2"/>
  <c r="P11" i="2"/>
  <c r="P13" i="2"/>
</calcChain>
</file>

<file path=xl/sharedStrings.xml><?xml version="1.0" encoding="utf-8"?>
<sst xmlns="http://schemas.openxmlformats.org/spreadsheetml/2006/main" count="312" uniqueCount="197">
  <si>
    <t>A</t>
  </si>
  <si>
    <t>B</t>
  </si>
  <si>
    <t>C</t>
  </si>
  <si>
    <t>D</t>
  </si>
  <si>
    <t>E0</t>
  </si>
  <si>
    <t>Ts</t>
  </si>
  <si>
    <t>Deployment</t>
  </si>
  <si>
    <t>Cal date</t>
  </si>
  <si>
    <t>System ID</t>
  </si>
  <si>
    <t>Standard</t>
  </si>
  <si>
    <t>Stnd cal date</t>
  </si>
  <si>
    <t>Comments</t>
  </si>
  <si>
    <t>9/10/2013</t>
  </si>
  <si>
    <t>Li-Cor S/N</t>
  </si>
  <si>
    <t>Batch #</t>
  </si>
  <si>
    <t>Final pH coefficients</t>
  </si>
  <si>
    <t>Vout</t>
  </si>
  <si>
    <t>pH of stnd</t>
  </si>
  <si>
    <t>Constants/Comments</t>
  </si>
  <si>
    <t>Cap Adapter</t>
  </si>
  <si>
    <t>Housing</t>
  </si>
  <si>
    <t>Electrode</t>
  </si>
  <si>
    <t>Final pCO2 coefficients</t>
  </si>
  <si>
    <t>Cal file</t>
  </si>
  <si>
    <t>940?</t>
  </si>
  <si>
    <t>OA6</t>
  </si>
  <si>
    <t>8/20/2013</t>
  </si>
  <si>
    <t>08-20-2013.cal</t>
  </si>
  <si>
    <t>OA4</t>
  </si>
  <si>
    <t>09-10-2013.cal</t>
  </si>
  <si>
    <t>07-01-2014_M1.cal</t>
  </si>
  <si>
    <t>7/1/2014</t>
  </si>
  <si>
    <t>OA5</t>
  </si>
  <si>
    <t>07-14-2015_OA5.cal</t>
  </si>
  <si>
    <t>7/14/2015</t>
  </si>
  <si>
    <t>None?</t>
  </si>
  <si>
    <t>Used data from CO2 concentrations &lt; 1000 ppm</t>
  </si>
  <si>
    <t>Used data from CO2 concentrations &lt; 1000 ppm. Temperature range was 12 - 25 C.</t>
  </si>
  <si>
    <t>?</t>
  </si>
  <si>
    <t>Used data from CO2 concentrations &lt; 1000 ppm. Temperature range was 12 - 23 C.</t>
  </si>
  <si>
    <t>Used data from CO2 concentrations &lt; 1000 ppm. Temperature range was 13.5 - 25 C.</t>
  </si>
  <si>
    <t>9/30/2015</t>
  </si>
  <si>
    <t>2015-09-30_OA4.cal</t>
  </si>
  <si>
    <t>Used data from CO2 concentrations &lt; 1000 ppm. Temperature range was 14.5 - 21.5 C.</t>
  </si>
  <si>
    <t>Hybrid 1</t>
  </si>
  <si>
    <t>10/21/2015</t>
  </si>
  <si>
    <t>Hybrid 3</t>
  </si>
  <si>
    <t>6/17/2015</t>
  </si>
  <si>
    <t>10/23/2014</t>
  </si>
  <si>
    <t>dummy</t>
  </si>
  <si>
    <t>N/A</t>
  </si>
  <si>
    <t>7/23/2015</t>
  </si>
  <si>
    <t>1336Y20000039714</t>
  </si>
  <si>
    <t>10/30/2014</t>
  </si>
  <si>
    <t>Hybrid 2</t>
  </si>
  <si>
    <t>8/23/2016</t>
  </si>
  <si>
    <t>OA3</t>
  </si>
  <si>
    <t>8/16/2016</t>
  </si>
  <si>
    <t>2016-08-16_OA3.cal</t>
  </si>
  <si>
    <t>Used 8.0 &lt; T &lt; 19.5 C; 0 &lt; xCO2 &lt; 1000 ppm. All T-vs-CO2 curves were very linear.</t>
  </si>
  <si>
    <t>Very noisy, and with negative V1's, no usable data</t>
  </si>
  <si>
    <t>Mostly pegged at +150 mV, no usable data</t>
  </si>
  <si>
    <t>Problems w/ OA can, used a dummy, no usable data</t>
  </si>
  <si>
    <t>Data look good until 11/8, then are pegged at +150 mV. Calibration looks good compared w/ M1 pCO2w.</t>
  </si>
  <si>
    <t>Raw data look good, but pre-cal (9/10/2013) is now way off (~+0.2 total scale units high) when compared to M1 pCO2w. Using post-cal (10/23/2014) instead.</t>
  </si>
  <si>
    <t>Pre-cal (6/17/2015) is way off (+0.2 total scale units high) when compared to M1 pCO2w. Using older cal (10/23/2014) instead.</t>
  </si>
  <si>
    <t>1345Y200000042758</t>
  </si>
  <si>
    <t>Data look good</t>
  </si>
  <si>
    <t>Post-recovery cal. Data look good.</t>
  </si>
  <si>
    <t>Raw data are a bit noisy, temporal variability otherwise looks normal, but cal seems off (gives high values and doesn't follow predicted pCO2w vs pH curve).</t>
  </si>
  <si>
    <t>Sporadic issues with flowpath severed. 6/18/2016 pH batteries were changed. Data look mostly good except for the very end of the deployment.</t>
  </si>
  <si>
    <t>1629Y200000075617</t>
  </si>
  <si>
    <t>Y200000023339</t>
  </si>
  <si>
    <t>2/15/2017</t>
  </si>
  <si>
    <t>1615Y200000073918</t>
  </si>
  <si>
    <t>2013-09-18T23:21:00Z</t>
  </si>
  <si>
    <t>2014-02-24T19:08:00Z</t>
  </si>
  <si>
    <t>2014-02-24T21:10:00Z</t>
  </si>
  <si>
    <t>2014-07-16T19:11:00Z</t>
  </si>
  <si>
    <t>2014-07-16T19:13:00Z</t>
  </si>
  <si>
    <t>2015-07-30T15:46:00Z</t>
  </si>
  <si>
    <t>2015-07-30T18:01:00Z</t>
  </si>
  <si>
    <t>2015-10-01T19:04:00Z</t>
  </si>
  <si>
    <t>2015-10-01T23:30:00Z</t>
  </si>
  <si>
    <t>2016-08-29T18:30:00Z</t>
  </si>
  <si>
    <t>2016-08-29T19:00:00Z</t>
  </si>
  <si>
    <t>tBeg</t>
  </si>
  <si>
    <t>tEnd</t>
  </si>
  <si>
    <t>2013-09-18T22:10:00Z</t>
  </si>
  <si>
    <t>2013-10-11T19:35:00Z</t>
  </si>
  <si>
    <t>2013-10-11T19:40:00Z</t>
  </si>
  <si>
    <t>2013-11-20T20:45:00Z</t>
  </si>
  <si>
    <t>2013-11-27T18:00:00Z</t>
  </si>
  <si>
    <t>2014-02-24T21:55:00Z</t>
  </si>
  <si>
    <t>2014-02-24T22:00:00Z</t>
  </si>
  <si>
    <t>2014-07-16T19:15:00Z</t>
  </si>
  <si>
    <t>2014-07-16T19:00:00Z</t>
  </si>
  <si>
    <t>2014-10-24T17:00:00Z</t>
  </si>
  <si>
    <t>2015-06-18T17:15:00Z</t>
  </si>
  <si>
    <t>2015-07-30T16:20:00Z</t>
  </si>
  <si>
    <t>2015-07-30T19:00:00Z</t>
  </si>
  <si>
    <t>2015-10-23T18:50:00Z</t>
  </si>
  <si>
    <t>2015-10-23T19:00:00Z</t>
  </si>
  <si>
    <t>2016-08-29T00:00:00Z</t>
  </si>
  <si>
    <t>Buoy was deployed without x1000 factor, updated 9/15/16, buoy reset 1/17, updated again 2/21/17. Just multiply those data by 1000! Changed A2D on 9/15/2016, shouldn't alter data output.  Mooring Log deployment date is wrong.</t>
  </si>
  <si>
    <t>2017-03-14T18:20:00Z</t>
  </si>
  <si>
    <t>2017-03-14T18:45:00Z</t>
  </si>
  <si>
    <t>Previous pH sensor data was found to be bad beginning 11/15/2016. This sensor started drifting high, more and more frequent spikes &gt; 9.0 pH</t>
  </si>
  <si>
    <t>1039Y088505500003</t>
  </si>
  <si>
    <t>M5</t>
  </si>
  <si>
    <t>Used new manifold, thus different housing</t>
  </si>
  <si>
    <t>1639Y200000076643</t>
  </si>
  <si>
    <t>7/28/2017</t>
  </si>
  <si>
    <t>2017-08-08T18:00:00Z</t>
  </si>
  <si>
    <t>2017-07-28*_OA4.cal</t>
  </si>
  <si>
    <t>None</t>
  </si>
  <si>
    <t>Used T range 7.5 - 22.9 C, excluding 18.8 &lt; T &lt; 20.2 C. Removed 1163 standard.</t>
  </si>
  <si>
    <t>2018-08-06T15:00:00Z</t>
  </si>
  <si>
    <t>2018-08-06T19:00:00Z</t>
  </si>
  <si>
    <t>1629Y200000075625</t>
  </si>
  <si>
    <t>M7</t>
  </si>
  <si>
    <t>7/30/2018</t>
  </si>
  <si>
    <t>Used T range 10-25 C, highest standard not run</t>
  </si>
  <si>
    <t>7/10/2018</t>
  </si>
  <si>
    <t>2018-07-10_OA3.cal</t>
  </si>
  <si>
    <t xml:space="preserve">Temp range was 7-22 C,  removed 1163 standard. RMSE = 0.78. </t>
  </si>
  <si>
    <t>2019-07-30T19:00:00Z</t>
  </si>
  <si>
    <t>7/18/2019</t>
  </si>
  <si>
    <t>2019-07_17_OA4.cal</t>
  </si>
  <si>
    <t>2019-07-30T12:00:00Z</t>
  </si>
  <si>
    <t>Sensor failed around 11/19 and was replaced.</t>
  </si>
  <si>
    <t>M6</t>
  </si>
  <si>
    <t>6/26/2019</t>
  </si>
  <si>
    <t>2019-11-10T21:00:00Z</t>
  </si>
  <si>
    <t>2019-11-08T21:30:00Z</t>
  </si>
  <si>
    <t>10/31/2019</t>
  </si>
  <si>
    <t>Model</t>
  </si>
  <si>
    <t>S/N</t>
  </si>
  <si>
    <t>Foil Batch</t>
  </si>
  <si>
    <t>Term1</t>
  </si>
  <si>
    <t>Term2</t>
  </si>
  <si>
    <t>CWO</t>
  </si>
  <si>
    <t>SF</t>
  </si>
  <si>
    <t>Air Temp cal date</t>
  </si>
  <si>
    <t>Air Temp slope</t>
  </si>
  <si>
    <t>Air Temp int</t>
  </si>
  <si>
    <t>Logger Board</t>
  </si>
  <si>
    <t>dummy values for lack of real calibration</t>
  </si>
  <si>
    <t>2020-08-25T15:30:00Z</t>
  </si>
  <si>
    <t>2020-08-25T18:10:00Z</t>
  </si>
  <si>
    <t>200WX</t>
  </si>
  <si>
    <t>021-1391</t>
  </si>
  <si>
    <t>6/19/2020</t>
  </si>
  <si>
    <t>2020-06-19_OA3.cal</t>
  </si>
  <si>
    <t>7/20/2020</t>
  </si>
  <si>
    <t>1939Y200000089472</t>
  </si>
  <si>
    <t>07/22/2020</t>
  </si>
  <si>
    <t>2020-10-28T19:10:00Z</t>
  </si>
  <si>
    <t>limited to T&lt;16.5 &amp; T&gt;17.5 rmse 2.6578, bad pressure, all CO2 data is bad</t>
  </si>
  <si>
    <t>10/23/2020</t>
  </si>
  <si>
    <t>2020-10-23_OA4.cal</t>
  </si>
  <si>
    <t>2020-10-28T20:20:00Z</t>
  </si>
  <si>
    <t>bad CO2 standard starting 10/28. CO2 cal limited to T&gt;7 and removed1180 standard, rmse=0.8279</t>
  </si>
  <si>
    <t>3/31/2021</t>
  </si>
  <si>
    <t>swapped in half full tank std#2(old tank was empty, leak?)</t>
  </si>
  <si>
    <t>6/10/2021</t>
  </si>
  <si>
    <t>133*</t>
  </si>
  <si>
    <t>batch was sub-standard of 133 w/pH 7.8204@20C</t>
  </si>
  <si>
    <t>2021-06-14T17:00:00Z</t>
  </si>
  <si>
    <t>2021-06-14T16:00:00Z</t>
  </si>
  <si>
    <t>2021-07-24T17:00:00Z</t>
  </si>
  <si>
    <t>7/13/2021</t>
  </si>
  <si>
    <t>TRIS#6</t>
  </si>
  <si>
    <t>2022-04-15T17:00:00Z</t>
  </si>
  <si>
    <t>4/14/22</t>
  </si>
  <si>
    <t>2022-04-15_OA4.cal</t>
  </si>
  <si>
    <t>might be a newer calibration</t>
  </si>
  <si>
    <t>replaced OA3 due to bad zeros(stuck valve)</t>
  </si>
  <si>
    <t>6/30/2022</t>
  </si>
  <si>
    <t>2022-06-27_OA3.cal</t>
  </si>
  <si>
    <t>6/27/2022</t>
  </si>
  <si>
    <t>7/12/2022</t>
  </si>
  <si>
    <t>2022-07-18T18:00:00Z</t>
  </si>
  <si>
    <t>2022-07-18T19:00:00Z</t>
  </si>
  <si>
    <t>just a guess needs real values</t>
  </si>
  <si>
    <t>2023-06-23T19:00:00Z</t>
  </si>
  <si>
    <t>6/13/2023</t>
  </si>
  <si>
    <t>2023-06-13_OA4.cal</t>
  </si>
  <si>
    <t>6/14/2023</t>
  </si>
  <si>
    <t>TRIS#4</t>
  </si>
  <si>
    <t>6/18/2024</t>
  </si>
  <si>
    <t>2024-06-18_OA3.cal</t>
  </si>
  <si>
    <t>6/25/2024</t>
  </si>
  <si>
    <t>durafet from Joe</t>
  </si>
  <si>
    <t>7/16/2025</t>
  </si>
  <si>
    <t>JUNK CRM</t>
  </si>
  <si>
    <t>2135Y200000094162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</si>
</sst>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"/>
    <numFmt numFmtId="166" formatCode="0.000000"/>
  </numFmts>
  <fonts count="8" x14ac:knownFonts="1">
    <font>
      <sz val="12"/>
      <color theme="1"/>
      <name val="Calibri"/>
      <family val="2"/>
      <scheme val="minor"/>
    </font>
    <font>
      <sz val="12"/>
      <name val="Comic Sans MS"/>
      <family val="4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Fill="1"/>
    <xf numFmtId="0" fontId="4" fillId="0" borderId="0" xfId="0" applyFont="1"/>
    <xf numFmtId="0" fontId="3" fillId="0" borderId="0" xfId="0" applyFont="1"/>
    <xf numFmtId="49" fontId="4" fillId="0" borderId="0" xfId="0" applyNumberFormat="1" applyFont="1"/>
    <xf numFmtId="49" fontId="4" fillId="0" borderId="0" xfId="0" applyNumberFormat="1" applyFont="1" applyFill="1"/>
    <xf numFmtId="0" fontId="4" fillId="0" borderId="0" xfId="0" applyFont="1"/>
    <xf numFmtId="0" fontId="5" fillId="0" borderId="0" xfId="0" applyFont="1"/>
    <xf numFmtId="0" fontId="4" fillId="0" borderId="0" xfId="0" applyFont="1"/>
    <xf numFmtId="0" fontId="4" fillId="0" borderId="0" xfId="0" applyFont="1"/>
    <xf numFmtId="14" fontId="4" fillId="0" borderId="0" xfId="0" applyNumberFormat="1" applyFont="1"/>
    <xf numFmtId="49" fontId="4" fillId="0" borderId="0" xfId="0" applyNumberFormat="1" applyFont="1"/>
    <xf numFmtId="0" fontId="6" fillId="0" borderId="0" xfId="0" applyFont="1"/>
    <xf numFmtId="0" fontId="0" fillId="0" borderId="0" xfId="0" applyFont="1"/>
    <xf numFmtId="49" fontId="6" fillId="0" borderId="0" xfId="0" applyNumberFormat="1" applyFont="1"/>
    <xf numFmtId="164" fontId="0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2" fontId="0" fillId="0" borderId="0" xfId="0" applyNumberFormat="1" applyFont="1"/>
    <xf numFmtId="49" fontId="0" fillId="0" borderId="0" xfId="0" applyNumberFormat="1" applyFont="1"/>
    <xf numFmtId="14" fontId="0" fillId="0" borderId="0" xfId="0" applyNumberFormat="1" applyFont="1"/>
    <xf numFmtId="165" fontId="0" fillId="0" borderId="0" xfId="0" applyNumberFormat="1" applyFont="1"/>
    <xf numFmtId="49" fontId="0" fillId="0" borderId="0" xfId="0" applyNumberFormat="1" applyFont="1" applyFill="1"/>
    <xf numFmtId="49" fontId="6" fillId="0" borderId="0" xfId="0" applyNumberFormat="1" applyFont="1" applyFill="1"/>
    <xf numFmtId="0" fontId="6" fillId="0" borderId="0" xfId="0" applyNumberFormat="1" applyFont="1" applyFill="1"/>
    <xf numFmtId="165" fontId="6" fillId="0" borderId="0" xfId="0" applyNumberFormat="1" applyFont="1" applyFill="1"/>
    <xf numFmtId="164" fontId="6" fillId="0" borderId="0" xfId="0" applyNumberFormat="1" applyFont="1" applyFill="1"/>
    <xf numFmtId="2" fontId="6" fillId="0" borderId="0" xfId="0" applyNumberFormat="1" applyFont="1" applyFill="1"/>
    <xf numFmtId="166" fontId="0" fillId="0" borderId="0" xfId="0" applyNumberFormat="1" applyFont="1" applyFill="1"/>
    <xf numFmtId="0" fontId="0" fillId="0" borderId="0" xfId="0" applyNumberFormat="1" applyFont="1" applyFill="1"/>
    <xf numFmtId="165" fontId="0" fillId="0" borderId="0" xfId="0" applyNumberFormat="1" applyFont="1" applyFill="1"/>
    <xf numFmtId="164" fontId="0" fillId="0" borderId="0" xfId="0" applyNumberFormat="1" applyFont="1" applyFill="1"/>
    <xf numFmtId="166" fontId="6" fillId="0" borderId="0" xfId="0" applyNumberFormat="1" applyFont="1" applyFill="1"/>
    <xf numFmtId="2" fontId="0" fillId="0" borderId="0" xfId="0" applyNumberFormat="1" applyFont="1" applyFill="1"/>
    <xf numFmtId="1" fontId="0" fillId="0" borderId="0" xfId="0" applyNumberFormat="1" applyFont="1"/>
    <xf numFmtId="0" fontId="0" fillId="0" borderId="0" xfId="0" applyFont="1" applyFill="1"/>
    <xf numFmtId="0" fontId="7" fillId="0" borderId="0" xfId="0" applyFont="1"/>
    <xf numFmtId="1" fontId="6" fillId="0" borderId="0" xfId="0" applyNumberFormat="1" applyFont="1" applyFill="1"/>
    <xf numFmtId="49" fontId="3" fillId="0" borderId="0" xfId="0" applyNumberFormat="1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zoomScaleNormal="100" zoomScalePageLayoutView="85" workbookViewId="0">
      <selection activeCell="L32" sqref="L32"/>
    </sheetView>
  </sheetViews>
  <sheetFormatPr defaultColWidth="11" defaultRowHeight="15.75" x14ac:dyDescent="0.25"/>
  <cols>
    <col min="1" max="1" width="11.375" style="14" bestFit="1" customWidth="1"/>
    <col min="2" max="2" width="4.375" style="14" customWidth="1"/>
    <col min="3" max="3" width="1.875" style="14" customWidth="1"/>
    <col min="4" max="5" width="19.375" style="20" bestFit="1" customWidth="1"/>
    <col min="6" max="6" width="9.5" style="14" bestFit="1" customWidth="1"/>
    <col min="7" max="7" width="9.25" style="14" bestFit="1" customWidth="1"/>
    <col min="8" max="8" width="1.875" style="14" customWidth="1"/>
    <col min="9" max="9" width="14.25" style="20" bestFit="1" customWidth="1"/>
    <col min="10" max="10" width="18.75" style="20" bestFit="1" customWidth="1"/>
    <col min="11" max="11" width="20.375" style="16" bestFit="1" customWidth="1"/>
    <col min="12" max="12" width="8" style="16" bestFit="1" customWidth="1"/>
    <col min="13" max="13" width="7.375" style="16" bestFit="1" customWidth="1"/>
    <col min="14" max="14" width="8" style="16" bestFit="1" customWidth="1"/>
    <col min="15" max="15" width="1.875" style="14" customWidth="1"/>
    <col min="16" max="16" width="8.75" style="19" bestFit="1" customWidth="1"/>
    <col min="17" max="17" width="12.125" style="20" bestFit="1" customWidth="1"/>
    <col min="18" max="18" width="1.875" style="14" customWidth="1"/>
    <col min="19" max="19" width="82.875" style="20" bestFit="1" customWidth="1"/>
    <col min="20" max="16384" width="11" style="14"/>
  </cols>
  <sheetData>
    <row r="1" spans="1:19" x14ac:dyDescent="0.25">
      <c r="A1" s="13" t="s">
        <v>6</v>
      </c>
      <c r="D1" s="15" t="s">
        <v>86</v>
      </c>
      <c r="E1" s="15" t="s">
        <v>87</v>
      </c>
      <c r="F1" s="13" t="s">
        <v>13</v>
      </c>
      <c r="G1" s="13" t="s">
        <v>8</v>
      </c>
      <c r="H1" s="13"/>
      <c r="I1" s="15" t="s">
        <v>7</v>
      </c>
      <c r="J1" s="15" t="s">
        <v>23</v>
      </c>
      <c r="K1" s="18" t="s">
        <v>22</v>
      </c>
      <c r="L1" s="18"/>
      <c r="M1" s="18"/>
      <c r="N1" s="18"/>
      <c r="P1" s="17" t="s">
        <v>9</v>
      </c>
      <c r="Q1" s="15" t="s">
        <v>10</v>
      </c>
      <c r="R1" s="13"/>
      <c r="S1" s="15" t="s">
        <v>11</v>
      </c>
    </row>
    <row r="2" spans="1:19" x14ac:dyDescent="0.25">
      <c r="A2" s="13"/>
      <c r="B2" s="13"/>
      <c r="K2" s="16" t="s">
        <v>0</v>
      </c>
      <c r="L2" s="16" t="s">
        <v>1</v>
      </c>
      <c r="M2" s="16" t="s">
        <v>2</v>
      </c>
      <c r="N2" s="16" t="s">
        <v>3</v>
      </c>
    </row>
    <row r="3" spans="1:19" x14ac:dyDescent="0.25">
      <c r="A3" s="14">
        <v>201309</v>
      </c>
      <c r="D3" s="20" t="s">
        <v>75</v>
      </c>
      <c r="E3" s="20" t="s">
        <v>76</v>
      </c>
      <c r="F3" s="14" t="s">
        <v>24</v>
      </c>
      <c r="G3" s="14" t="s">
        <v>28</v>
      </c>
      <c r="I3" s="20" t="s">
        <v>12</v>
      </c>
      <c r="J3" s="20" t="s">
        <v>29</v>
      </c>
      <c r="K3" s="16">
        <v>-9.7395999999999994</v>
      </c>
      <c r="L3" s="16">
        <v>0.27400000000000002</v>
      </c>
      <c r="M3" s="16">
        <v>1.0518000000000001</v>
      </c>
      <c r="N3" s="16">
        <v>-2.4099999999999998E-3</v>
      </c>
      <c r="P3" s="19" t="s">
        <v>35</v>
      </c>
      <c r="R3" s="21"/>
      <c r="S3" s="20" t="s">
        <v>36</v>
      </c>
    </row>
    <row r="4" spans="1:19" x14ac:dyDescent="0.25">
      <c r="A4" s="14">
        <v>201309</v>
      </c>
      <c r="D4" s="20" t="s">
        <v>77</v>
      </c>
      <c r="E4" s="20" t="s">
        <v>78</v>
      </c>
      <c r="F4" s="14" t="s">
        <v>38</v>
      </c>
      <c r="G4" s="14" t="s">
        <v>25</v>
      </c>
      <c r="I4" s="20" t="s">
        <v>26</v>
      </c>
      <c r="J4" s="20" t="s">
        <v>27</v>
      </c>
      <c r="K4" s="16">
        <v>-11.658799999999999</v>
      </c>
      <c r="L4" s="16">
        <v>0.36946000000000001</v>
      </c>
      <c r="M4" s="16">
        <v>1.0239</v>
      </c>
      <c r="N4" s="16">
        <v>-7.9259999999999997E-4</v>
      </c>
      <c r="P4" s="19" t="s">
        <v>35</v>
      </c>
      <c r="S4" s="20" t="s">
        <v>37</v>
      </c>
    </row>
    <row r="6" spans="1:19" x14ac:dyDescent="0.25">
      <c r="A6" s="14">
        <v>201407</v>
      </c>
      <c r="D6" s="20" t="s">
        <v>79</v>
      </c>
      <c r="E6" s="20" t="s">
        <v>80</v>
      </c>
      <c r="F6" s="14" t="s">
        <v>38</v>
      </c>
      <c r="G6" s="14" t="s">
        <v>28</v>
      </c>
      <c r="I6" s="20" t="s">
        <v>31</v>
      </c>
      <c r="J6" s="20" t="s">
        <v>30</v>
      </c>
      <c r="K6" s="16">
        <v>-7.8949999999999996</v>
      </c>
      <c r="L6" s="16">
        <v>0.32795000000000002</v>
      </c>
      <c r="M6" s="16">
        <v>1.0358000000000001</v>
      </c>
      <c r="N6" s="16">
        <v>-2.2862E-3</v>
      </c>
      <c r="P6" s="19" t="s">
        <v>35</v>
      </c>
      <c r="S6" s="20" t="s">
        <v>39</v>
      </c>
    </row>
    <row r="8" spans="1:19" x14ac:dyDescent="0.25">
      <c r="A8" s="14">
        <v>201507</v>
      </c>
      <c r="D8" s="20" t="s">
        <v>81</v>
      </c>
      <c r="E8" s="20" t="s">
        <v>82</v>
      </c>
      <c r="F8" s="14" t="s">
        <v>38</v>
      </c>
      <c r="G8" s="14" t="s">
        <v>32</v>
      </c>
      <c r="I8" s="20" t="s">
        <v>34</v>
      </c>
      <c r="J8" s="20" t="s">
        <v>33</v>
      </c>
      <c r="K8" s="16">
        <v>-12.7455</v>
      </c>
      <c r="L8" s="16">
        <v>0.40895999999999999</v>
      </c>
      <c r="M8" s="16">
        <v>0.99827999999999995</v>
      </c>
      <c r="N8" s="16">
        <v>1.2248000000000001E-3</v>
      </c>
      <c r="P8" s="19" t="s">
        <v>35</v>
      </c>
      <c r="S8" s="20" t="s">
        <v>40</v>
      </c>
    </row>
    <row r="9" spans="1:19" x14ac:dyDescent="0.25">
      <c r="A9" s="14">
        <v>201507</v>
      </c>
      <c r="D9" s="20" t="s">
        <v>83</v>
      </c>
      <c r="E9" s="20" t="s">
        <v>84</v>
      </c>
      <c r="F9" s="14" t="s">
        <v>38</v>
      </c>
      <c r="G9" s="14" t="s">
        <v>28</v>
      </c>
      <c r="I9" s="20" t="s">
        <v>41</v>
      </c>
      <c r="J9" s="20" t="s">
        <v>42</v>
      </c>
      <c r="K9" s="16">
        <v>-4.7736000000000001</v>
      </c>
      <c r="L9" s="16">
        <v>0.26887</v>
      </c>
      <c r="M9" s="16">
        <v>1.0355000000000001</v>
      </c>
      <c r="N9" s="16">
        <v>-2.2704000000000001E-3</v>
      </c>
      <c r="P9" s="19" t="s">
        <v>35</v>
      </c>
      <c r="S9" s="20" t="s">
        <v>43</v>
      </c>
    </row>
    <row r="11" spans="1:19" x14ac:dyDescent="0.25">
      <c r="A11" s="14">
        <v>201607</v>
      </c>
      <c r="D11" s="20" t="s">
        <v>85</v>
      </c>
      <c r="E11" s="20" t="s">
        <v>113</v>
      </c>
      <c r="G11" s="14" t="s">
        <v>56</v>
      </c>
      <c r="I11" s="20" t="s">
        <v>57</v>
      </c>
      <c r="J11" s="20" t="s">
        <v>58</v>
      </c>
      <c r="K11" s="16">
        <v>3.5926999999999998</v>
      </c>
      <c r="L11" s="16">
        <v>0.12720000000000001</v>
      </c>
      <c r="M11" s="16">
        <v>1.0254000000000001</v>
      </c>
      <c r="N11" s="16">
        <v>-3.0000000000000001E-3</v>
      </c>
      <c r="P11" s="19">
        <v>457.03</v>
      </c>
      <c r="S11" s="20" t="s">
        <v>59</v>
      </c>
    </row>
    <row r="13" spans="1:19" x14ac:dyDescent="0.25">
      <c r="A13" s="14">
        <v>201708</v>
      </c>
      <c r="D13" s="20" t="s">
        <v>113</v>
      </c>
      <c r="E13" s="20" t="s">
        <v>117</v>
      </c>
      <c r="F13" s="14" t="s">
        <v>50</v>
      </c>
      <c r="G13" s="14" t="s">
        <v>28</v>
      </c>
      <c r="I13" s="20" t="s">
        <v>112</v>
      </c>
      <c r="J13" s="20" t="s">
        <v>114</v>
      </c>
      <c r="K13" s="16">
        <v>-11.014900000000001</v>
      </c>
      <c r="L13" s="16">
        <v>0.34429999999999999</v>
      </c>
      <c r="M13" s="16">
        <v>1.0371999999999999</v>
      </c>
      <c r="N13" s="16">
        <v>-1.6999999999999999E-3</v>
      </c>
      <c r="P13" s="19" t="s">
        <v>115</v>
      </c>
      <c r="S13" s="20" t="s">
        <v>116</v>
      </c>
    </row>
    <row r="15" spans="1:19" x14ac:dyDescent="0.25">
      <c r="A15" s="14">
        <v>201808</v>
      </c>
      <c r="D15" s="14" t="s">
        <v>118</v>
      </c>
      <c r="E15" s="14" t="s">
        <v>129</v>
      </c>
      <c r="G15" s="14" t="s">
        <v>56</v>
      </c>
      <c r="I15" s="20" t="s">
        <v>123</v>
      </c>
      <c r="J15" s="20" t="s">
        <v>124</v>
      </c>
      <c r="K15" s="16">
        <v>8.3430999999999997</v>
      </c>
      <c r="L15" s="16">
        <v>-0.64359999999999995</v>
      </c>
      <c r="M15" s="16">
        <v>1.0224</v>
      </c>
      <c r="N15" s="16">
        <v>-2.3999999999999998E-3</v>
      </c>
      <c r="P15" s="19">
        <v>428.9</v>
      </c>
      <c r="S15" s="20" t="s">
        <v>122</v>
      </c>
    </row>
    <row r="17" spans="1:19" x14ac:dyDescent="0.25">
      <c r="A17" s="14">
        <v>201907</v>
      </c>
      <c r="D17" s="14" t="s">
        <v>126</v>
      </c>
      <c r="E17" s="14" t="s">
        <v>148</v>
      </c>
      <c r="G17" s="14" t="s">
        <v>28</v>
      </c>
      <c r="I17" s="20" t="s">
        <v>127</v>
      </c>
      <c r="J17" s="20" t="s">
        <v>128</v>
      </c>
      <c r="K17" s="16">
        <v>-9.3684999999999992</v>
      </c>
      <c r="L17" s="16">
        <v>0.31619999999999998</v>
      </c>
      <c r="M17" s="16">
        <v>1.0316000000000001</v>
      </c>
      <c r="N17" s="16">
        <v>-1.8E-3</v>
      </c>
      <c r="P17" s="19">
        <v>444.7</v>
      </c>
      <c r="S17" s="20" t="s">
        <v>125</v>
      </c>
    </row>
    <row r="19" spans="1:19" x14ac:dyDescent="0.25">
      <c r="A19" s="14">
        <v>202008</v>
      </c>
      <c r="D19" s="14" t="s">
        <v>149</v>
      </c>
      <c r="E19" s="14" t="s">
        <v>157</v>
      </c>
      <c r="G19" s="14" t="s">
        <v>56</v>
      </c>
      <c r="I19" s="20" t="s">
        <v>152</v>
      </c>
      <c r="J19" s="20" t="s">
        <v>153</v>
      </c>
      <c r="K19" s="16">
        <v>0.68489999999999995</v>
      </c>
      <c r="L19" s="16">
        <v>-0.9103</v>
      </c>
      <c r="M19" s="16">
        <v>1.0826</v>
      </c>
      <c r="N19" s="16">
        <v>-4.1000000000000003E-3</v>
      </c>
      <c r="P19" s="19">
        <v>449.01</v>
      </c>
      <c r="Q19" s="20" t="s">
        <v>154</v>
      </c>
      <c r="S19" s="20" t="s">
        <v>158</v>
      </c>
    </row>
    <row r="20" spans="1:19" x14ac:dyDescent="0.25">
      <c r="A20" s="14">
        <v>202008</v>
      </c>
      <c r="D20" s="14" t="s">
        <v>161</v>
      </c>
      <c r="E20" s="20" t="s">
        <v>169</v>
      </c>
      <c r="G20" s="14" t="s">
        <v>28</v>
      </c>
      <c r="I20" s="20" t="s">
        <v>159</v>
      </c>
      <c r="J20" s="20" t="s">
        <v>160</v>
      </c>
      <c r="K20" s="16">
        <v>-10.9109</v>
      </c>
      <c r="L20" s="16">
        <v>0.33040000000000003</v>
      </c>
      <c r="M20" s="16">
        <v>1.0482</v>
      </c>
      <c r="N20" s="16">
        <v>-1.9E-3</v>
      </c>
      <c r="P20" s="19">
        <v>449.01</v>
      </c>
      <c r="Q20" s="20" t="s">
        <v>154</v>
      </c>
      <c r="S20" s="20" t="s">
        <v>162</v>
      </c>
    </row>
    <row r="21" spans="1:19" x14ac:dyDescent="0.25">
      <c r="P21" s="19">
        <v>423.1</v>
      </c>
      <c r="Q21" s="20" t="s">
        <v>163</v>
      </c>
      <c r="S21" s="20" t="s">
        <v>164</v>
      </c>
    </row>
    <row r="22" spans="1:19" x14ac:dyDescent="0.25">
      <c r="A22" s="14">
        <v>202106</v>
      </c>
      <c r="D22" s="21" t="s">
        <v>168</v>
      </c>
      <c r="E22" s="20" t="s">
        <v>173</v>
      </c>
      <c r="G22" s="21" t="s">
        <v>56</v>
      </c>
      <c r="I22" s="20" t="s">
        <v>152</v>
      </c>
      <c r="J22" s="20" t="s">
        <v>153</v>
      </c>
      <c r="K22" s="16">
        <v>0.68489999999999995</v>
      </c>
      <c r="L22" s="16">
        <v>-0.9103</v>
      </c>
      <c r="M22" s="16">
        <v>1.0826</v>
      </c>
      <c r="N22" s="16">
        <v>-4.1000000000000003E-3</v>
      </c>
      <c r="S22" s="20" t="s">
        <v>176</v>
      </c>
    </row>
    <row r="23" spans="1:19" x14ac:dyDescent="0.25">
      <c r="A23" s="14">
        <v>202106</v>
      </c>
      <c r="D23" s="20" t="s">
        <v>173</v>
      </c>
      <c r="E23" s="14" t="s">
        <v>183</v>
      </c>
      <c r="G23" s="14" t="s">
        <v>28</v>
      </c>
      <c r="I23" s="20" t="s">
        <v>174</v>
      </c>
      <c r="J23" s="20" t="s">
        <v>175</v>
      </c>
      <c r="K23" s="16">
        <v>-13.7195</v>
      </c>
      <c r="L23" s="16">
        <v>0.47539999999999999</v>
      </c>
      <c r="M23" s="16">
        <v>1.0423</v>
      </c>
      <c r="N23" s="16">
        <v>-1.8E-3</v>
      </c>
      <c r="S23" s="20" t="s">
        <v>177</v>
      </c>
    </row>
    <row r="25" spans="1:19" x14ac:dyDescent="0.25">
      <c r="A25" s="14">
        <v>202207</v>
      </c>
      <c r="D25" s="14" t="s">
        <v>183</v>
      </c>
      <c r="E25" s="20" t="s">
        <v>185</v>
      </c>
      <c r="G25" s="14" t="s">
        <v>56</v>
      </c>
      <c r="I25" s="20" t="s">
        <v>180</v>
      </c>
      <c r="J25" s="20" t="s">
        <v>179</v>
      </c>
      <c r="K25" s="16">
        <v>2.7435999999999998</v>
      </c>
      <c r="L25" s="16">
        <v>-0.74509999999999998</v>
      </c>
      <c r="M25" s="16">
        <v>1.0551999999999999</v>
      </c>
      <c r="N25" s="16">
        <v>-3.3E-3</v>
      </c>
      <c r="P25" s="19">
        <v>431.9</v>
      </c>
      <c r="Q25" s="20" t="s">
        <v>178</v>
      </c>
    </row>
    <row r="27" spans="1:19" x14ac:dyDescent="0.25">
      <c r="A27" s="14">
        <v>202306</v>
      </c>
      <c r="D27" s="20" t="s">
        <v>185</v>
      </c>
      <c r="G27" s="14" t="s">
        <v>28</v>
      </c>
      <c r="I27" s="20" t="s">
        <v>186</v>
      </c>
      <c r="J27" s="20" t="s">
        <v>187</v>
      </c>
      <c r="K27" s="16">
        <v>6.2710127800000004</v>
      </c>
      <c r="L27" s="16">
        <v>0.21679427700000001</v>
      </c>
      <c r="M27" s="16">
        <v>1.0630171500000001</v>
      </c>
      <c r="N27" s="16">
        <v>-2.6465475900000002E-3</v>
      </c>
      <c r="P27" s="19">
        <v>440.2</v>
      </c>
      <c r="Q27" s="20" t="s">
        <v>186</v>
      </c>
    </row>
    <row r="29" spans="1:19" x14ac:dyDescent="0.25">
      <c r="A29" s="14">
        <v>202406</v>
      </c>
      <c r="G29" s="14" t="s">
        <v>56</v>
      </c>
      <c r="I29" s="20" t="s">
        <v>190</v>
      </c>
      <c r="J29" s="20" t="s">
        <v>191</v>
      </c>
      <c r="K29" s="16">
        <v>23.6788153</v>
      </c>
      <c r="L29" s="16">
        <v>-0.335962598</v>
      </c>
      <c r="M29" s="16">
        <v>1.0604261399999999</v>
      </c>
      <c r="N29" s="16">
        <v>-3.3057338899999998E-3</v>
      </c>
      <c r="P29" s="19">
        <v>427.8</v>
      </c>
      <c r="Q29" s="20" t="s">
        <v>192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8"/>
  <sheetViews>
    <sheetView tabSelected="1" topLeftCell="A17" zoomScaleNormal="100" workbookViewId="0">
      <selection activeCell="H39" sqref="H39"/>
    </sheetView>
  </sheetViews>
  <sheetFormatPr defaultColWidth="11" defaultRowHeight="15.75" x14ac:dyDescent="0.25"/>
  <cols>
    <col min="1" max="1" width="11.375" style="14" bestFit="1" customWidth="1"/>
    <col min="2" max="2" width="6.25" style="14" customWidth="1"/>
    <col min="3" max="3" width="1.875" style="14" customWidth="1"/>
    <col min="4" max="4" width="19.375" style="14" bestFit="1" customWidth="1"/>
    <col min="5" max="5" width="19.375" style="20" bestFit="1" customWidth="1"/>
    <col min="6" max="6" width="12.25" style="20" bestFit="1" customWidth="1"/>
    <col min="7" max="8" width="18.125" style="14" bestFit="1" customWidth="1"/>
    <col min="9" max="9" width="7.75" style="14" bestFit="1" customWidth="1"/>
    <col min="10" max="10" width="1.875" style="14" customWidth="1"/>
    <col min="11" max="11" width="10.375" style="23" bestFit="1" customWidth="1"/>
    <col min="12" max="12" width="7.25" style="30" bestFit="1" customWidth="1"/>
    <col min="13" max="13" width="9.75" style="31" bestFit="1" customWidth="1"/>
    <col min="14" max="14" width="10.375" style="32" bestFit="1" customWidth="1"/>
    <col min="15" max="15" width="18.25" style="34" bestFit="1" customWidth="1"/>
    <col min="16" max="16" width="9" style="29" bestFit="1" customWidth="1"/>
    <col min="17" max="17" width="1.875" style="34" customWidth="1"/>
    <col min="18" max="18" width="29.875" style="19" customWidth="1"/>
    <col min="19" max="19" width="5.875" style="19" bestFit="1" customWidth="1"/>
    <col min="20" max="20" width="11" style="14" customWidth="1"/>
    <col min="21" max="24" width="11" style="14"/>
    <col min="25" max="25" width="9.375" style="14" bestFit="1" customWidth="1"/>
    <col min="26" max="26" width="3.875" style="14" bestFit="1" customWidth="1"/>
    <col min="27" max="27" width="5.375" style="14" bestFit="1" customWidth="1"/>
    <col min="28" max="28" width="7.375" style="14" bestFit="1" customWidth="1"/>
    <col min="29" max="29" width="6.375" style="14" bestFit="1" customWidth="1"/>
    <col min="30" max="30" width="9" style="14" bestFit="1" customWidth="1"/>
    <col min="31" max="16384" width="11" style="14"/>
  </cols>
  <sheetData>
    <row r="1" spans="1:30" s="20" customFormat="1" x14ac:dyDescent="0.25">
      <c r="A1" s="15" t="s">
        <v>6</v>
      </c>
      <c r="D1" s="15" t="s">
        <v>86</v>
      </c>
      <c r="E1" s="15" t="s">
        <v>87</v>
      </c>
      <c r="F1" s="15" t="s">
        <v>146</v>
      </c>
      <c r="G1" s="15" t="s">
        <v>19</v>
      </c>
      <c r="H1" s="15" t="s">
        <v>21</v>
      </c>
      <c r="I1" s="15" t="s">
        <v>20</v>
      </c>
      <c r="K1" s="24" t="s">
        <v>7</v>
      </c>
      <c r="L1" s="25" t="s">
        <v>14</v>
      </c>
      <c r="M1" s="26" t="s">
        <v>17</v>
      </c>
      <c r="N1" s="27" t="s">
        <v>16</v>
      </c>
      <c r="O1" s="28" t="s">
        <v>15</v>
      </c>
      <c r="P1" s="29"/>
      <c r="Q1" s="23"/>
      <c r="R1" s="39" t="s">
        <v>18</v>
      </c>
      <c r="S1" s="15"/>
    </row>
    <row r="2" spans="1:30" x14ac:dyDescent="0.25">
      <c r="A2" s="13"/>
      <c r="B2" s="13"/>
      <c r="O2" s="28" t="s">
        <v>5</v>
      </c>
      <c r="P2" s="33" t="s">
        <v>4</v>
      </c>
      <c r="R2" s="16">
        <v>8.3145100000000003</v>
      </c>
      <c r="S2" s="35">
        <v>96487</v>
      </c>
    </row>
    <row r="3" spans="1:30" x14ac:dyDescent="0.25">
      <c r="A3" s="14">
        <v>201309</v>
      </c>
      <c r="D3" s="14" t="s">
        <v>88</v>
      </c>
      <c r="E3" s="20" t="s">
        <v>89</v>
      </c>
      <c r="I3" s="14" t="s">
        <v>54</v>
      </c>
      <c r="K3" s="23" t="s">
        <v>12</v>
      </c>
      <c r="L3" s="30">
        <v>126</v>
      </c>
      <c r="M3" s="31">
        <v>8.1880000000000006</v>
      </c>
      <c r="N3" s="14">
        <v>6.0080000000000001E-2</v>
      </c>
      <c r="O3" s="14">
        <v>281.58</v>
      </c>
      <c r="P3" s="29">
        <f>N3-(M3*$R$2*O3*LN(10)/$S$2)</f>
        <v>-0.39739059485112194</v>
      </c>
      <c r="R3" s="34" t="s">
        <v>60</v>
      </c>
      <c r="S3" s="36"/>
    </row>
    <row r="4" spans="1:30" x14ac:dyDescent="0.25">
      <c r="A4" s="14">
        <v>201309</v>
      </c>
      <c r="D4" s="14" t="s">
        <v>90</v>
      </c>
      <c r="E4" s="20" t="s">
        <v>91</v>
      </c>
      <c r="I4" s="14" t="s">
        <v>46</v>
      </c>
      <c r="K4" s="23" t="s">
        <v>12</v>
      </c>
      <c r="L4" s="30">
        <v>126</v>
      </c>
      <c r="M4" s="31">
        <v>8.1890000000000001</v>
      </c>
      <c r="N4" s="14">
        <v>6.7030000000000006E-2</v>
      </c>
      <c r="O4" s="34">
        <v>281.52999999999997</v>
      </c>
      <c r="P4" s="29">
        <f>N4-(M4*$R$2*O4*LN(10)/$S$2)</f>
        <v>-0.39041522299672338</v>
      </c>
      <c r="R4" s="34" t="s">
        <v>63</v>
      </c>
      <c r="S4" s="36"/>
    </row>
    <row r="5" spans="1:30" x14ac:dyDescent="0.25">
      <c r="A5" s="14">
        <v>201309</v>
      </c>
      <c r="D5" s="14" t="s">
        <v>91</v>
      </c>
      <c r="E5" s="20" t="s">
        <v>92</v>
      </c>
      <c r="I5" s="14" t="s">
        <v>54</v>
      </c>
      <c r="K5" s="23" t="s">
        <v>12</v>
      </c>
      <c r="L5" s="30">
        <v>126</v>
      </c>
      <c r="M5" s="31">
        <v>8.1880000000000006</v>
      </c>
      <c r="N5" s="14">
        <v>6.0080000000000001E-2</v>
      </c>
      <c r="O5" s="14">
        <v>281.58</v>
      </c>
      <c r="P5" s="29">
        <f>N5-(M5*$R$2*O5*LN(10)/$S$2)</f>
        <v>-0.39739059485112194</v>
      </c>
      <c r="R5" s="34" t="s">
        <v>61</v>
      </c>
      <c r="S5" s="36"/>
    </row>
    <row r="6" spans="1:30" x14ac:dyDescent="0.25">
      <c r="A6" s="14">
        <v>201309</v>
      </c>
      <c r="D6" s="14" t="s">
        <v>92</v>
      </c>
      <c r="E6" s="20" t="s">
        <v>93</v>
      </c>
      <c r="I6" s="14" t="s">
        <v>49</v>
      </c>
      <c r="K6" s="23" t="s">
        <v>50</v>
      </c>
      <c r="L6" s="30" t="s">
        <v>50</v>
      </c>
      <c r="M6" s="31" t="s">
        <v>50</v>
      </c>
      <c r="N6" s="23" t="s">
        <v>50</v>
      </c>
      <c r="O6" s="23" t="s">
        <v>50</v>
      </c>
      <c r="P6" s="23" t="s">
        <v>50</v>
      </c>
      <c r="R6" s="34" t="s">
        <v>62</v>
      </c>
      <c r="S6" s="36"/>
    </row>
    <row r="7" spans="1:30" x14ac:dyDescent="0.25">
      <c r="A7" s="14">
        <v>201309</v>
      </c>
      <c r="D7" s="14" t="s">
        <v>94</v>
      </c>
      <c r="E7" s="20" t="s">
        <v>95</v>
      </c>
      <c r="I7" s="14" t="s">
        <v>46</v>
      </c>
      <c r="K7" s="23" t="s">
        <v>48</v>
      </c>
      <c r="L7" s="30">
        <v>136</v>
      </c>
      <c r="M7" s="31">
        <v>8.218</v>
      </c>
      <c r="N7" s="32">
        <v>8.0329999999999999E-2</v>
      </c>
      <c r="O7" s="34">
        <v>279.57</v>
      </c>
      <c r="P7" s="29">
        <f>N7-(M7*$R$2*O7*LN(10)/$S$2)</f>
        <v>-0.37553919768960586</v>
      </c>
      <c r="R7" s="34" t="s">
        <v>64</v>
      </c>
      <c r="S7" s="36"/>
    </row>
    <row r="8" spans="1:30" x14ac:dyDescent="0.25">
      <c r="N8" s="23"/>
      <c r="O8" s="23"/>
      <c r="R8" s="34"/>
      <c r="S8" s="36"/>
    </row>
    <row r="9" spans="1:30" x14ac:dyDescent="0.25">
      <c r="A9" s="14">
        <v>201407</v>
      </c>
      <c r="D9" s="14" t="s">
        <v>96</v>
      </c>
      <c r="E9" s="20" t="s">
        <v>97</v>
      </c>
      <c r="H9" s="14" t="s">
        <v>66</v>
      </c>
      <c r="I9" s="14" t="s">
        <v>44</v>
      </c>
      <c r="K9" s="23" t="s">
        <v>53</v>
      </c>
      <c r="L9" s="30">
        <v>136</v>
      </c>
      <c r="M9" s="31">
        <v>8.2240000000000002</v>
      </c>
      <c r="N9" s="32">
        <v>8.0329999999999999E-2</v>
      </c>
      <c r="O9" s="34">
        <v>279.16000000000003</v>
      </c>
      <c r="P9" s="29">
        <f>N9-(M9*$R$2*O9*LN(10)/$S$2)</f>
        <v>-0.37520299234409837</v>
      </c>
      <c r="Q9" s="32"/>
      <c r="R9" s="23" t="s">
        <v>68</v>
      </c>
    </row>
    <row r="10" spans="1:30" x14ac:dyDescent="0.25">
      <c r="A10" s="14">
        <v>201407</v>
      </c>
      <c r="D10" s="14" t="s">
        <v>97</v>
      </c>
      <c r="E10" s="20" t="s">
        <v>98</v>
      </c>
      <c r="I10" s="14" t="s">
        <v>46</v>
      </c>
      <c r="K10" s="23" t="s">
        <v>48</v>
      </c>
      <c r="L10" s="30">
        <v>136</v>
      </c>
      <c r="M10" s="31">
        <v>8.218</v>
      </c>
      <c r="N10" s="32">
        <v>8.0329999999999999E-2</v>
      </c>
      <c r="O10" s="34">
        <v>279.57</v>
      </c>
      <c r="P10" s="29">
        <f t="shared" ref="P10:P21" si="0">N10-(M10*$R$2*O10*LN(10)/$S$2)</f>
        <v>-0.37553919768960586</v>
      </c>
      <c r="Q10" s="32"/>
      <c r="R10" s="34" t="s">
        <v>67</v>
      </c>
    </row>
    <row r="11" spans="1:30" x14ac:dyDescent="0.25">
      <c r="A11" s="14">
        <v>201407</v>
      </c>
      <c r="D11" s="14" t="s">
        <v>98</v>
      </c>
      <c r="E11" s="20" t="s">
        <v>99</v>
      </c>
      <c r="I11" s="14" t="s">
        <v>44</v>
      </c>
      <c r="K11" s="23" t="s">
        <v>53</v>
      </c>
      <c r="L11" s="30">
        <v>136</v>
      </c>
      <c r="M11" s="31">
        <v>8.2240000000000002</v>
      </c>
      <c r="N11" s="32">
        <v>8.0329999999999999E-2</v>
      </c>
      <c r="O11" s="34">
        <v>279.16000000000003</v>
      </c>
      <c r="P11" s="29">
        <f>N11-(M11*$R$2*O11*LN(10)/$S$2)</f>
        <v>-0.37520299234409837</v>
      </c>
      <c r="Q11" s="32"/>
      <c r="R11" s="34" t="s">
        <v>65</v>
      </c>
      <c r="Y11" s="23" t="s">
        <v>47</v>
      </c>
      <c r="Z11" s="30">
        <v>144</v>
      </c>
      <c r="AA11" s="31">
        <v>8.1869999999999994</v>
      </c>
      <c r="AB11" s="32">
        <v>6.6629999999999995E-2</v>
      </c>
      <c r="AC11" s="34">
        <v>279.20999999999998</v>
      </c>
      <c r="AD11" s="29">
        <f>AB11-(AA11*$R$2*AC11*LN(10)/$S$2)</f>
        <v>-0.38693475987568005</v>
      </c>
    </row>
    <row r="12" spans="1:30" x14ac:dyDescent="0.25">
      <c r="Q12" s="32"/>
      <c r="R12" s="14"/>
    </row>
    <row r="13" spans="1:30" x14ac:dyDescent="0.25">
      <c r="A13" s="14">
        <v>201507</v>
      </c>
      <c r="D13" s="14" t="s">
        <v>100</v>
      </c>
      <c r="E13" s="20" t="s">
        <v>101</v>
      </c>
      <c r="I13" s="14" t="s">
        <v>46</v>
      </c>
      <c r="K13" s="23" t="s">
        <v>51</v>
      </c>
      <c r="L13" s="30">
        <v>144</v>
      </c>
      <c r="M13" s="31">
        <v>8.0790000000000006</v>
      </c>
      <c r="N13" s="32">
        <v>7.7929999999999999E-2</v>
      </c>
      <c r="O13" s="34">
        <v>284.99</v>
      </c>
      <c r="P13" s="29">
        <f t="shared" si="0"/>
        <v>-0.37891699725075029</v>
      </c>
      <c r="Q13" s="32"/>
      <c r="R13" s="14" t="s">
        <v>69</v>
      </c>
    </row>
    <row r="14" spans="1:30" x14ac:dyDescent="0.25">
      <c r="A14" s="14">
        <v>201507</v>
      </c>
      <c r="D14" s="14" t="s">
        <v>102</v>
      </c>
      <c r="E14" s="20" t="s">
        <v>103</v>
      </c>
      <c r="H14" s="14" t="s">
        <v>52</v>
      </c>
      <c r="I14" s="14" t="s">
        <v>44</v>
      </c>
      <c r="K14" s="23" t="s">
        <v>45</v>
      </c>
      <c r="L14" s="30">
        <v>144</v>
      </c>
      <c r="M14" s="31">
        <v>8.1750000000000007</v>
      </c>
      <c r="N14" s="32">
        <v>6.7830000000000001E-2</v>
      </c>
      <c r="O14" s="34">
        <v>279.15280000000001</v>
      </c>
      <c r="P14" s="29">
        <f t="shared" si="0"/>
        <v>-0.38497716983552316</v>
      </c>
      <c r="Q14" s="32"/>
      <c r="R14" s="14" t="s">
        <v>70</v>
      </c>
    </row>
    <row r="15" spans="1:30" x14ac:dyDescent="0.25">
      <c r="Q15" s="32"/>
      <c r="R15" s="14"/>
    </row>
    <row r="16" spans="1:30" x14ac:dyDescent="0.25">
      <c r="A16" s="14">
        <v>201607</v>
      </c>
      <c r="D16" s="14" t="s">
        <v>85</v>
      </c>
      <c r="E16" s="20" t="s">
        <v>105</v>
      </c>
      <c r="H16" s="14" t="s">
        <v>74</v>
      </c>
      <c r="I16" s="14" t="s">
        <v>54</v>
      </c>
      <c r="K16" s="23" t="s">
        <v>55</v>
      </c>
      <c r="L16" s="30">
        <v>156</v>
      </c>
      <c r="M16" s="31">
        <v>7.9039999999999999</v>
      </c>
      <c r="N16" s="32">
        <v>5.7329999999999999E-2</v>
      </c>
      <c r="O16" s="34">
        <v>294.19</v>
      </c>
      <c r="P16" s="29">
        <f t="shared" si="0"/>
        <v>-0.40404959461171785</v>
      </c>
      <c r="Q16" s="32"/>
      <c r="R16" s="14" t="s">
        <v>104</v>
      </c>
    </row>
    <row r="17" spans="1:18" x14ac:dyDescent="0.25">
      <c r="A17" s="14">
        <v>201607</v>
      </c>
      <c r="D17" s="14" t="s">
        <v>106</v>
      </c>
      <c r="E17" s="20" t="s">
        <v>113</v>
      </c>
      <c r="G17" s="14" t="s">
        <v>72</v>
      </c>
      <c r="H17" s="14" t="s">
        <v>71</v>
      </c>
      <c r="I17" s="14" t="s">
        <v>46</v>
      </c>
      <c r="K17" s="23" t="s">
        <v>73</v>
      </c>
      <c r="L17" s="30">
        <v>156</v>
      </c>
      <c r="M17" s="22">
        <v>7.9100402020434899</v>
      </c>
      <c r="N17" s="14">
        <v>6.0909999999999999E-2</v>
      </c>
      <c r="O17" s="14">
        <v>293.81</v>
      </c>
      <c r="P17" s="29">
        <f t="shared" si="0"/>
        <v>-0.40022576761115153</v>
      </c>
      <c r="R17" s="19" t="s">
        <v>107</v>
      </c>
    </row>
    <row r="19" spans="1:18" x14ac:dyDescent="0.25">
      <c r="A19" s="14">
        <v>201708</v>
      </c>
      <c r="D19" s="20" t="s">
        <v>113</v>
      </c>
      <c r="E19" s="20" t="s">
        <v>117</v>
      </c>
      <c r="G19" s="14" t="s">
        <v>108</v>
      </c>
      <c r="H19" s="14" t="s">
        <v>111</v>
      </c>
      <c r="I19" s="14" t="s">
        <v>109</v>
      </c>
      <c r="K19" s="23" t="s">
        <v>112</v>
      </c>
      <c r="L19" s="30">
        <v>163</v>
      </c>
      <c r="M19" s="31">
        <v>7.8815</v>
      </c>
      <c r="N19" s="32">
        <v>6.0040000000000003E-2</v>
      </c>
      <c r="O19" s="34">
        <v>294.82</v>
      </c>
      <c r="P19" s="29">
        <f t="shared" si="0"/>
        <v>-0.40101142325686162</v>
      </c>
      <c r="R19" s="19" t="s">
        <v>110</v>
      </c>
    </row>
    <row r="21" spans="1:18" x14ac:dyDescent="0.25">
      <c r="A21" s="14">
        <v>201808</v>
      </c>
      <c r="D21" s="14" t="s">
        <v>118</v>
      </c>
      <c r="E21" s="14" t="s">
        <v>129</v>
      </c>
      <c r="F21" s="14"/>
      <c r="H21" s="14" t="s">
        <v>119</v>
      </c>
      <c r="I21" s="14" t="s">
        <v>120</v>
      </c>
      <c r="K21" s="23" t="s">
        <v>121</v>
      </c>
      <c r="L21" s="30">
        <v>164</v>
      </c>
      <c r="M21" s="31">
        <v>7.5873619999999997</v>
      </c>
      <c r="N21" s="32">
        <v>5.867E-2</v>
      </c>
      <c r="O21" s="34">
        <v>294.47219999999999</v>
      </c>
      <c r="P21" s="29">
        <f t="shared" si="0"/>
        <v>-0.38465135439934456</v>
      </c>
    </row>
    <row r="23" spans="1:18" x14ac:dyDescent="0.25">
      <c r="A23" s="14">
        <v>201907</v>
      </c>
      <c r="D23" s="14" t="s">
        <v>126</v>
      </c>
      <c r="E23" s="14" t="s">
        <v>134</v>
      </c>
      <c r="F23" s="14"/>
      <c r="I23" s="14" t="s">
        <v>131</v>
      </c>
      <c r="K23" s="23" t="s">
        <v>132</v>
      </c>
      <c r="L23" s="30">
        <v>179</v>
      </c>
      <c r="M23" s="31">
        <v>8.0939999999999994</v>
      </c>
      <c r="N23" s="32">
        <v>9.7600000000000006E-2</v>
      </c>
      <c r="O23" s="34">
        <f>20.31+273.15</f>
        <v>293.45999999999998</v>
      </c>
      <c r="P23" s="29">
        <f>N23-(M23*$R$2*O23*LN(10)/$S$2)</f>
        <v>-0.37369806700017827</v>
      </c>
      <c r="R23" s="19" t="s">
        <v>130</v>
      </c>
    </row>
    <row r="24" spans="1:18" x14ac:dyDescent="0.25">
      <c r="A24" s="14">
        <v>201907</v>
      </c>
      <c r="D24" s="14" t="s">
        <v>133</v>
      </c>
      <c r="E24" s="14" t="s">
        <v>148</v>
      </c>
      <c r="I24" s="14" t="s">
        <v>120</v>
      </c>
      <c r="K24" s="23" t="s">
        <v>135</v>
      </c>
      <c r="L24" s="30">
        <v>185</v>
      </c>
      <c r="M24" s="31">
        <v>7.93</v>
      </c>
      <c r="N24" s="32">
        <v>7.7479999999999993E-2</v>
      </c>
      <c r="O24" s="34">
        <f>20.04+273.15</f>
        <v>293.19</v>
      </c>
      <c r="P24" s="29">
        <f>N24-(M24*$R$2*O24*LN(10)/$S$2)</f>
        <v>-0.38384382693050045</v>
      </c>
    </row>
    <row r="26" spans="1:18" x14ac:dyDescent="0.25">
      <c r="A26" s="14">
        <v>202008</v>
      </c>
      <c r="D26" s="14" t="s">
        <v>149</v>
      </c>
      <c r="E26" s="20" t="s">
        <v>169</v>
      </c>
      <c r="H26" s="14" t="s">
        <v>155</v>
      </c>
      <c r="K26" s="23" t="s">
        <v>156</v>
      </c>
      <c r="L26" s="30">
        <v>187</v>
      </c>
      <c r="M26" s="31">
        <v>7.9558743999999999</v>
      </c>
      <c r="N26" s="32">
        <v>7.7539999999999998E-2</v>
      </c>
      <c r="O26" s="34">
        <f>20.2+273.15</f>
        <v>293.34999999999997</v>
      </c>
      <c r="P26" s="37">
        <v>-0.38556000000000001</v>
      </c>
    </row>
    <row r="28" spans="1:18" x14ac:dyDescent="0.25">
      <c r="A28" s="14">
        <v>202106</v>
      </c>
      <c r="D28" s="21" t="s">
        <v>168</v>
      </c>
      <c r="E28" s="14" t="s">
        <v>170</v>
      </c>
      <c r="K28" s="23" t="s">
        <v>165</v>
      </c>
      <c r="L28" s="30" t="s">
        <v>166</v>
      </c>
      <c r="M28" s="31">
        <v>7.8298795121886204</v>
      </c>
      <c r="N28" s="32">
        <v>5.1740000000000001E-2</v>
      </c>
      <c r="O28" s="34">
        <v>292.5</v>
      </c>
      <c r="P28" s="29">
        <v>-0.40268544098382125</v>
      </c>
      <c r="R28" s="19" t="s">
        <v>167</v>
      </c>
    </row>
    <row r="30" spans="1:18" x14ac:dyDescent="0.25">
      <c r="A30" s="14">
        <v>202106</v>
      </c>
      <c r="D30" s="14" t="s">
        <v>170</v>
      </c>
      <c r="E30" s="14" t="s">
        <v>183</v>
      </c>
      <c r="H30" s="14" t="s">
        <v>155</v>
      </c>
      <c r="K30" s="23" t="s">
        <v>171</v>
      </c>
      <c r="L30" s="30" t="s">
        <v>172</v>
      </c>
      <c r="M30" s="31">
        <v>8.2731672368543698</v>
      </c>
      <c r="N30" s="32">
        <v>9.5600000000000004E-2</v>
      </c>
      <c r="O30" s="34">
        <f>(19.45*0.9967-0.057)+273.15</f>
        <v>292.478815</v>
      </c>
      <c r="P30" s="29">
        <v>-0.38452190735584013</v>
      </c>
    </row>
    <row r="32" spans="1:18" x14ac:dyDescent="0.25">
      <c r="A32" s="14">
        <v>202207</v>
      </c>
      <c r="D32" s="14" t="s">
        <v>183</v>
      </c>
      <c r="E32" s="20" t="s">
        <v>185</v>
      </c>
      <c r="H32" s="14" t="s">
        <v>119</v>
      </c>
      <c r="K32" s="23" t="s">
        <v>181</v>
      </c>
      <c r="L32" s="30" t="s">
        <v>172</v>
      </c>
      <c r="M32" s="31">
        <v>8.2693602339227752</v>
      </c>
      <c r="N32" s="32">
        <v>9.572E-2</v>
      </c>
      <c r="O32" s="34">
        <f>(19.57*0.9967-0.057)+273.15</f>
        <v>292.59841899999998</v>
      </c>
      <c r="P32" s="29">
        <f>N32-(M32*$R$2*O32*LN(10)/$S$2)</f>
        <v>-0.38437527497487756</v>
      </c>
    </row>
    <row r="34" spans="1:18" x14ac:dyDescent="0.25">
      <c r="A34" s="14">
        <v>202306</v>
      </c>
      <c r="D34" s="20" t="s">
        <v>185</v>
      </c>
      <c r="K34" s="23" t="s">
        <v>188</v>
      </c>
      <c r="L34" s="30" t="s">
        <v>189</v>
      </c>
      <c r="M34" s="31">
        <f>(7.41159+0.026*(293.15-O34))</f>
        <v>7.4362967860000007</v>
      </c>
      <c r="N34" s="32">
        <v>1.8839999999999999E-2</v>
      </c>
      <c r="O34" s="34">
        <f>(19.17*0.9967-0.057)+273.15</f>
        <v>292.19973899999997</v>
      </c>
      <c r="P34" s="29">
        <f>N34-(M34*$R$2*O34*LN(10)/$S$2)</f>
        <v>-0.4123017530732887</v>
      </c>
    </row>
    <row r="36" spans="1:18" x14ac:dyDescent="0.25">
      <c r="A36" s="14">
        <v>202406</v>
      </c>
      <c r="K36" s="23" t="s">
        <v>192</v>
      </c>
      <c r="L36" s="30" t="s">
        <v>189</v>
      </c>
      <c r="M36" s="31">
        <f t="shared" ref="M36" si="1">(7.41159+0.026*(293.15-O36))</f>
        <v>7.4204891239999995</v>
      </c>
      <c r="N36" s="32">
        <v>6.7199999999999996E-2</v>
      </c>
      <c r="O36" s="34">
        <f>(19.78*0.9967-0.057)+273.15</f>
        <v>292.807726</v>
      </c>
      <c r="P36" s="29">
        <f t="shared" ref="P36:P38" si="2">N36-(M36*$R$2*O36*LN(10)/$S$2)</f>
        <v>-0.36392043615402403</v>
      </c>
      <c r="R36" s="19" t="s">
        <v>193</v>
      </c>
    </row>
    <row r="38" spans="1:18" x14ac:dyDescent="0.25">
      <c r="A38" s="14">
        <v>202507</v>
      </c>
      <c r="H38" s="14" t="s">
        <v>196</v>
      </c>
      <c r="K38" s="23" t="s">
        <v>194</v>
      </c>
      <c r="L38" s="30" t="s">
        <v>195</v>
      </c>
      <c r="M38" s="31">
        <v>7.93</v>
      </c>
      <c r="N38" s="32">
        <v>8.5269999999999999E-2</v>
      </c>
      <c r="O38" s="34">
        <f>18.12+273.15</f>
        <v>291.27</v>
      </c>
      <c r="P38" s="29">
        <f>N38-(M38*$R$2*O38*LN(10)/$S$2)</f>
        <v>-0.37303277659554163</v>
      </c>
      <c r="R38" s="19" t="s">
        <v>193</v>
      </c>
    </row>
  </sheetData>
  <pageMargins left="0.75" right="0.75" top="1" bottom="1" header="0.5" footer="0.5"/>
  <pageSetup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"/>
  <sheetViews>
    <sheetView workbookViewId="0">
      <selection sqref="A1:IV65536"/>
    </sheetView>
  </sheetViews>
  <sheetFormatPr defaultRowHeight="15.75" x14ac:dyDescent="0.25"/>
  <cols>
    <col min="1" max="1" width="11.375" style="14" bestFit="1" customWidth="1"/>
    <col min="2" max="2" width="4.375" style="14" customWidth="1"/>
    <col min="3" max="3" width="1.75" style="14" customWidth="1"/>
    <col min="4" max="5" width="19.375" style="14" bestFit="1" customWidth="1"/>
    <col min="6" max="6" width="6.375" style="14" bestFit="1" customWidth="1"/>
    <col min="7" max="7" width="4.125" style="14" bestFit="1" customWidth="1"/>
    <col min="8" max="8" width="9.25" style="14" bestFit="1" customWidth="1"/>
    <col min="9" max="9" width="9" style="14"/>
    <col min="10" max="10" width="7.75" style="14" bestFit="1" customWidth="1"/>
    <col min="11" max="12" width="6.25" style="14" bestFit="1" customWidth="1"/>
    <col min="13" max="13" width="9" style="14"/>
    <col min="14" max="14" width="9.875" style="14" bestFit="1" customWidth="1"/>
    <col min="15" max="16384" width="9" style="14"/>
  </cols>
  <sheetData>
    <row r="1" spans="1:14" x14ac:dyDescent="0.25">
      <c r="A1" s="15" t="s">
        <v>6</v>
      </c>
      <c r="B1" s="20"/>
      <c r="C1" s="20"/>
      <c r="D1" s="15" t="s">
        <v>86</v>
      </c>
      <c r="E1" s="15" t="s">
        <v>87</v>
      </c>
      <c r="F1" s="15" t="s">
        <v>136</v>
      </c>
      <c r="G1" s="15" t="s">
        <v>137</v>
      </c>
      <c r="H1" s="15" t="s">
        <v>138</v>
      </c>
      <c r="I1" s="20"/>
      <c r="J1" s="24" t="s">
        <v>7</v>
      </c>
      <c r="K1" s="15" t="s">
        <v>139</v>
      </c>
      <c r="L1" s="26" t="s">
        <v>140</v>
      </c>
      <c r="M1" s="23"/>
      <c r="N1" s="15" t="s">
        <v>11</v>
      </c>
    </row>
    <row r="2" spans="1:14" x14ac:dyDescent="0.25">
      <c r="A2" s="13"/>
      <c r="B2" s="13"/>
    </row>
    <row r="4" spans="1:14" x14ac:dyDescent="0.25">
      <c r="A4" s="14">
        <v>201907</v>
      </c>
      <c r="D4" s="14" t="s">
        <v>126</v>
      </c>
      <c r="E4" s="14" t="s">
        <v>148</v>
      </c>
      <c r="F4" s="14">
        <v>4330</v>
      </c>
    </row>
    <row r="6" spans="1:14" x14ac:dyDescent="0.25">
      <c r="A6" s="14">
        <v>202008</v>
      </c>
      <c r="D6" s="14" t="s">
        <v>149</v>
      </c>
      <c r="E6" s="20" t="s">
        <v>169</v>
      </c>
    </row>
    <row r="8" spans="1:14" x14ac:dyDescent="0.25">
      <c r="A8" s="14">
        <v>202106</v>
      </c>
      <c r="D8" s="21" t="s">
        <v>168</v>
      </c>
      <c r="E8" s="14" t="s">
        <v>183</v>
      </c>
    </row>
    <row r="10" spans="1:14" x14ac:dyDescent="0.25">
      <c r="A10" s="14">
        <v>220207</v>
      </c>
      <c r="D10" s="14" t="s">
        <v>183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"/>
  <sheetViews>
    <sheetView workbookViewId="0">
      <selection activeCell="J11" sqref="J11"/>
    </sheetView>
  </sheetViews>
  <sheetFormatPr defaultRowHeight="15.75" x14ac:dyDescent="0.25"/>
  <cols>
    <col min="1" max="1" width="11.375" style="14" bestFit="1" customWidth="1"/>
    <col min="2" max="2" width="3.75" style="14" customWidth="1"/>
    <col min="3" max="3" width="2.375" style="14" customWidth="1"/>
    <col min="4" max="5" width="19.375" style="14" bestFit="1" customWidth="1"/>
    <col min="6" max="6" width="8.5" style="14" bestFit="1" customWidth="1"/>
    <col min="7" max="7" width="9" style="14"/>
    <col min="8" max="8" width="7.75" style="14" bestFit="1" customWidth="1"/>
    <col min="9" max="9" width="7" style="14" customWidth="1"/>
    <col min="10" max="10" width="5.125" style="14" customWidth="1"/>
    <col min="11" max="11" width="9" style="14"/>
    <col min="12" max="12" width="9.875" style="14" bestFit="1" customWidth="1"/>
    <col min="13" max="16384" width="9" style="14"/>
  </cols>
  <sheetData>
    <row r="1" spans="1:12" x14ac:dyDescent="0.25">
      <c r="A1" s="15" t="s">
        <v>6</v>
      </c>
      <c r="B1" s="20"/>
      <c r="C1" s="20"/>
      <c r="D1" s="15" t="s">
        <v>86</v>
      </c>
      <c r="E1" s="15" t="s">
        <v>87</v>
      </c>
      <c r="F1" s="15" t="s">
        <v>137</v>
      </c>
      <c r="G1" s="20"/>
      <c r="H1" s="24" t="s">
        <v>7</v>
      </c>
      <c r="I1" s="38" t="s">
        <v>141</v>
      </c>
      <c r="J1" s="26" t="s">
        <v>142</v>
      </c>
      <c r="K1" s="23"/>
      <c r="L1" s="15" t="s">
        <v>11</v>
      </c>
    </row>
    <row r="2" spans="1:12" x14ac:dyDescent="0.25">
      <c r="A2" s="13"/>
      <c r="B2" s="13"/>
    </row>
    <row r="4" spans="1:12" x14ac:dyDescent="0.25">
      <c r="A4" s="14">
        <v>201907</v>
      </c>
      <c r="D4" s="14" t="s">
        <v>126</v>
      </c>
      <c r="E4" s="14" t="s">
        <v>148</v>
      </c>
    </row>
    <row r="6" spans="1:12" x14ac:dyDescent="0.25">
      <c r="A6" s="14">
        <v>202008</v>
      </c>
      <c r="D6" s="14" t="s">
        <v>149</v>
      </c>
      <c r="E6" s="20" t="s">
        <v>169</v>
      </c>
      <c r="F6" s="14" t="s">
        <v>151</v>
      </c>
    </row>
    <row r="8" spans="1:12" x14ac:dyDescent="0.25">
      <c r="A8" s="14">
        <v>202106</v>
      </c>
      <c r="D8" s="21" t="s">
        <v>168</v>
      </c>
      <c r="E8" s="14" t="s">
        <v>182</v>
      </c>
    </row>
    <row r="10" spans="1:12" x14ac:dyDescent="0.25">
      <c r="A10" s="14">
        <v>202207</v>
      </c>
      <c r="D10" s="14" t="s">
        <v>183</v>
      </c>
      <c r="I10" s="14">
        <v>5.6000000000000001E-2</v>
      </c>
      <c r="J10" s="14">
        <v>15.4</v>
      </c>
      <c r="L10" s="14" t="s">
        <v>184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"/>
  <sheetViews>
    <sheetView workbookViewId="0">
      <selection activeCell="K11" sqref="K11"/>
    </sheetView>
  </sheetViews>
  <sheetFormatPr defaultRowHeight="15.75" x14ac:dyDescent="0.25"/>
  <cols>
    <col min="1" max="1" width="10.875" customWidth="1"/>
    <col min="2" max="2" width="4.25" customWidth="1"/>
    <col min="3" max="3" width="3.75" customWidth="1"/>
    <col min="4" max="4" width="13.75" customWidth="1"/>
    <col min="9" max="9" width="14.375" customWidth="1"/>
    <col min="10" max="10" width="12.125" bestFit="1" customWidth="1"/>
    <col min="11" max="11" width="10.125" bestFit="1" customWidth="1"/>
  </cols>
  <sheetData>
    <row r="1" spans="1:14" x14ac:dyDescent="0.25">
      <c r="A1" s="1" t="s">
        <v>6</v>
      </c>
      <c r="B1" s="5"/>
      <c r="C1" s="5"/>
      <c r="D1" s="1" t="s">
        <v>86</v>
      </c>
      <c r="E1" s="1" t="s">
        <v>87</v>
      </c>
      <c r="F1" s="1" t="s">
        <v>136</v>
      </c>
      <c r="G1" s="1" t="s">
        <v>137</v>
      </c>
      <c r="H1" s="5"/>
      <c r="I1" s="2" t="s">
        <v>143</v>
      </c>
      <c r="J1" s="2" t="s">
        <v>144</v>
      </c>
      <c r="K1" s="2" t="s">
        <v>145</v>
      </c>
      <c r="L1" s="6"/>
      <c r="M1" s="1" t="s">
        <v>11</v>
      </c>
    </row>
    <row r="2" spans="1:14" x14ac:dyDescent="0.25">
      <c r="A2" s="4"/>
      <c r="B2" s="4"/>
      <c r="C2" s="7"/>
    </row>
    <row r="3" spans="1:14" x14ac:dyDescent="0.25">
      <c r="A3" s="7"/>
      <c r="B3" s="7"/>
      <c r="C3" s="7"/>
    </row>
    <row r="4" spans="1:14" ht="18.75" x14ac:dyDescent="0.3">
      <c r="A4" s="7">
        <v>201907</v>
      </c>
      <c r="B4" s="7"/>
      <c r="D4" s="7" t="s">
        <v>126</v>
      </c>
      <c r="E4" s="10" t="s">
        <v>148</v>
      </c>
      <c r="F4" s="10"/>
      <c r="J4" s="9">
        <v>1</v>
      </c>
      <c r="K4" s="9">
        <v>0</v>
      </c>
      <c r="L4" s="9"/>
      <c r="M4" s="9" t="s">
        <v>147</v>
      </c>
      <c r="N4" s="8"/>
    </row>
    <row r="6" spans="1:14" x14ac:dyDescent="0.25">
      <c r="A6" s="10">
        <v>202008</v>
      </c>
      <c r="D6" s="10" t="s">
        <v>149</v>
      </c>
      <c r="E6" s="12" t="s">
        <v>169</v>
      </c>
      <c r="F6" s="10" t="s">
        <v>150</v>
      </c>
      <c r="G6" s="10">
        <v>3445944</v>
      </c>
      <c r="J6" s="10">
        <v>0.68769999999999998</v>
      </c>
      <c r="K6" s="10">
        <v>5.7831999999999999</v>
      </c>
    </row>
    <row r="8" spans="1:14" x14ac:dyDescent="0.25">
      <c r="A8" s="3">
        <v>202106</v>
      </c>
      <c r="B8" s="3"/>
      <c r="C8" s="3"/>
      <c r="D8" s="11" t="s">
        <v>168</v>
      </c>
      <c r="E8" t="s">
        <v>183</v>
      </c>
    </row>
    <row r="10" spans="1:14" x14ac:dyDescent="0.25">
      <c r="A10">
        <v>202207</v>
      </c>
      <c r="D10" t="s">
        <v>183</v>
      </c>
      <c r="J10">
        <v>1</v>
      </c>
      <c r="K10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CO2</vt:lpstr>
      <vt:lpstr>pH</vt:lpstr>
      <vt:lpstr>O2</vt:lpstr>
      <vt:lpstr>Fluor</vt:lpstr>
      <vt:lpstr>MET</vt:lpstr>
    </vt:vector>
  </TitlesOfParts>
  <Company>MBARI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Sevadjian</dc:creator>
  <cp:lastModifiedBy>Jules Friederich</cp:lastModifiedBy>
  <dcterms:created xsi:type="dcterms:W3CDTF">2015-04-10T23:12:35Z</dcterms:created>
  <dcterms:modified xsi:type="dcterms:W3CDTF">2025-07-17T01:28:34Z</dcterms:modified>
</cp:coreProperties>
</file>